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updateLinks="never" defaultThemeVersion="124226"/>
  <bookViews>
    <workbookView xWindow="120" yWindow="90" windowWidth="23775" windowHeight="11640" tabRatio="876" activeTab="0"/>
  </bookViews>
  <sheets>
    <sheet name="INTRO" sheetId="27" r:id="rId1"/>
    <sheet name="1-inputs" sheetId="9" r:id="rId2"/>
    <sheet name="2-feed savings" sheetId="18" r:id="rId3"/>
    <sheet name="3-rent" sheetId="16" r:id="rId4"/>
    <sheet name="4-diseases" sheetId="28" r:id="rId5"/>
    <sheet name="5-nutrients" sheetId="6" r:id="rId6"/>
    <sheet name="6-lime" sheetId="22" r:id="rId7"/>
    <sheet name="7-water pumping" sheetId="5" r:id="rId8"/>
    <sheet name="8-water deficit" sheetId="11" r:id="rId9"/>
    <sheet name="9-weeds" sheetId="32" r:id="rId10"/>
    <sheet name="10-SUMMARY" sheetId="31" r:id="rId11"/>
  </sheets>
  <definedNames/>
  <calcPr calcId="145621"/>
</workbook>
</file>

<file path=xl/comments10.xml><?xml version="1.0" encoding="utf-8"?>
<comments xmlns="http://schemas.openxmlformats.org/spreadsheetml/2006/main">
  <authors>
    <author>Aaron Stalker</author>
  </authors>
  <commentList>
    <comment ref="B6" authorId="0">
      <text>
        <r>
          <rPr>
            <b/>
            <sz val="8"/>
            <rFont val="Tahoma"/>
            <family val="2"/>
          </rPr>
          <t>Enter the amount of reduced yield (in bushels per acre) due to increased weed pressure caused by grazing the corn residue.</t>
        </r>
      </text>
    </comment>
    <comment ref="B10" authorId="0">
      <text>
        <r>
          <rPr>
            <b/>
            <sz val="8"/>
            <rFont val="Tahoma"/>
            <family val="2"/>
          </rPr>
          <t>Enter the cost (in dollars per acre) of increased herbicide applied to the field due to increased weed pressure as a result of removing residue by grazing.</t>
        </r>
      </text>
    </comment>
    <comment ref="B11" authorId="0">
      <text>
        <r>
          <rPr>
            <b/>
            <sz val="8"/>
            <rFont val="Tahoma"/>
            <family val="2"/>
          </rPr>
          <t>Enter the cost (in dollars per acre) of applying herbicide.</t>
        </r>
      </text>
    </comment>
    <comment ref="B15" authorId="0">
      <text>
        <r>
          <rPr>
            <b/>
            <sz val="8"/>
            <rFont val="Tahoma"/>
            <family val="2"/>
          </rPr>
          <t>Enter the cost (in dollars per acre) of increased tillage to control weeds due to increased weed pressure as a result of removing residue by grazing.</t>
        </r>
      </text>
    </comment>
  </commentList>
</comments>
</file>

<file path=xl/comments11.xml><?xml version="1.0" encoding="utf-8"?>
<comments xmlns="http://schemas.openxmlformats.org/spreadsheetml/2006/main">
  <authors>
    <author>Aaron Stalker</author>
  </authors>
  <commentList>
    <comment ref="B11" authorId="0">
      <text>
        <r>
          <rPr>
            <b/>
            <sz val="8"/>
            <rFont val="Tahoma"/>
            <family val="2"/>
          </rPr>
          <t xml:space="preserve">Enter the  value (in dollars per field) of increased soil temperature as a result of removing residue by grazing.
Retaining more residue on the soil surface may be an issue in the spring, particularly in Northeastern Nebraska, because of colder soil temperatures.
</t>
        </r>
      </text>
    </comment>
    <comment ref="B12" authorId="0">
      <text>
        <r>
          <rPr>
            <b/>
            <sz val="8"/>
            <rFont val="Tahoma"/>
            <family val="2"/>
          </rPr>
          <t xml:space="preserve">Enter the value (in dollars per field) of reduced soil moisture early in the spring caused by removing residue by grazing.
Too much residue on the soil surface may be an issue in the spring, more so in Northeastern Nebraska, because of wetter soils. Wetter soils can make it more challenging to carry out spring field operations. </t>
        </r>
      </text>
    </comment>
    <comment ref="B13" authorId="0">
      <text>
        <r>
          <rPr>
            <b/>
            <sz val="8"/>
            <rFont val="Tahoma"/>
            <family val="2"/>
          </rPr>
          <t>Enter the value (in dollars per field) of improved planting coditions caused by removing residue by grazing.
Abundant surface residue may make planting more challenging with potentially less than ideal plant stands causing yield reductions.</t>
        </r>
      </text>
    </comment>
    <comment ref="B14" authorId="0">
      <text>
        <r>
          <rPr>
            <b/>
            <sz val="8"/>
            <rFont val="Tahoma"/>
            <family val="2"/>
          </rPr>
          <t>Enter the value (in dollars per field) of a reduction in volunteer corn.</t>
        </r>
      </text>
    </comment>
    <comment ref="B15" authorId="0">
      <text>
        <r>
          <rPr>
            <b/>
            <sz val="8"/>
            <rFont val="Tahoma"/>
            <family val="2"/>
          </rPr>
          <t xml:space="preserve">This space is included for users to add any factors they would like included. Enter the value in dollars per field. </t>
        </r>
      </text>
    </comment>
    <comment ref="B23" authorId="0">
      <text>
        <r>
          <rPr>
            <b/>
            <sz val="8"/>
            <rFont val="Tahoma"/>
            <family val="2"/>
          </rPr>
          <t>Enter the cost (in dollars per field)  of increased erosion by wind due to residue removal by grazing.</t>
        </r>
      </text>
    </comment>
    <comment ref="B24" authorId="0">
      <text>
        <r>
          <rPr>
            <b/>
            <sz val="8"/>
            <rFont val="Tahoma"/>
            <family val="2"/>
          </rPr>
          <t>Enter the cost  (in dollars per field) of increased erosion by water due to residue removal by grazing.</t>
        </r>
      </text>
    </comment>
    <comment ref="B25" authorId="0">
      <text>
        <r>
          <rPr>
            <b/>
            <sz val="8"/>
            <rFont val="Tahoma"/>
            <family val="2"/>
          </rPr>
          <t xml:space="preserve">This space is included for users to add any factors they would like included. Enter the value in dollars per field. </t>
        </r>
      </text>
    </comment>
  </commentList>
</comments>
</file>

<file path=xl/comments2.xml><?xml version="1.0" encoding="utf-8"?>
<comments xmlns="http://schemas.openxmlformats.org/spreadsheetml/2006/main">
  <authors>
    <author>Aaron Stalker</author>
  </authors>
  <commentList>
    <comment ref="B3" authorId="0">
      <text>
        <r>
          <rPr>
            <b/>
            <sz val="8"/>
            <rFont val="Tahoma"/>
            <family val="2"/>
          </rPr>
          <t>Enter the current price of corn (in dollars per bushel).</t>
        </r>
      </text>
    </comment>
    <comment ref="B4" authorId="0">
      <text>
        <r>
          <rPr>
            <b/>
            <sz val="8"/>
            <rFont val="Tahoma"/>
            <family val="2"/>
          </rPr>
          <t>Enter the size of the field (in acres) you are considering grazing.</t>
        </r>
      </text>
    </comment>
    <comment ref="B5" authorId="0">
      <text>
        <r>
          <rPr>
            <b/>
            <sz val="8"/>
            <rFont val="Tahoma"/>
            <family val="2"/>
          </rPr>
          <t>Enter the grain yield (in bushels per acre) of the field you are considering grazing.</t>
        </r>
      </text>
    </comment>
    <comment ref="B6" authorId="0">
      <text>
        <r>
          <rPr>
            <b/>
            <sz val="8"/>
            <rFont val="Tahoma"/>
            <family val="2"/>
          </rPr>
          <t>Enter the average body weight (in pounds) of the cattle you will place on the field.</t>
        </r>
      </text>
    </comment>
    <comment ref="B7" authorId="0">
      <text>
        <r>
          <rPr>
            <b/>
            <sz val="8"/>
            <rFont val="Tahoma"/>
            <family val="2"/>
          </rPr>
          <t>Enter the number of animals that will graze the field.</t>
        </r>
      </text>
    </comment>
    <comment ref="B9" authorId="0">
      <text>
        <r>
          <rPr>
            <b/>
            <sz val="8"/>
            <rFont val="Tahoma"/>
            <family val="2"/>
          </rPr>
          <t>The recommended number of days the cattle should remain on the field is provided in the cell above. Sometimes the days the cattle will graze differs from the recommendation. 
Enter the actual number of days the cows will graze the field.</t>
        </r>
      </text>
    </comment>
  </commentList>
</comments>
</file>

<file path=xl/comments3.xml><?xml version="1.0" encoding="utf-8"?>
<comments xmlns="http://schemas.openxmlformats.org/spreadsheetml/2006/main">
  <authors>
    <author>Aaron Stalker</author>
  </authors>
  <commentList>
    <comment ref="B8" authorId="0">
      <text>
        <r>
          <rPr>
            <b/>
            <sz val="8"/>
            <rFont val="Tahoma"/>
            <family val="2"/>
          </rPr>
          <t>Enter the one way distance (in miles) cattle will be transported to reach the corn field</t>
        </r>
      </text>
    </comment>
    <comment ref="B9" authorId="0">
      <text>
        <r>
          <rPr>
            <b/>
            <sz val="8"/>
            <rFont val="Tahoma"/>
            <family val="2"/>
          </rPr>
          <t>Enter the cost (in dollars per loaded mile) to transport the cattle to the corn field</t>
        </r>
      </text>
    </comment>
    <comment ref="B10" authorId="0">
      <text>
        <r>
          <rPr>
            <b/>
            <sz val="8"/>
            <rFont val="Tahoma"/>
            <family val="2"/>
          </rPr>
          <t xml:space="preserve">Enter the number of animals per load. This is used to calcualte the number of loads in whole numbers. </t>
        </r>
      </text>
    </comment>
    <comment ref="B14" authorId="0">
      <text>
        <r>
          <rPr>
            <b/>
            <sz val="8"/>
            <rFont val="Tahoma"/>
            <family val="2"/>
          </rPr>
          <t>Enter the one way distance (in miles) to provide care and supervision while cattle will be grazing corn residue. If care and supervision is combined with delivering supplemental feeds do not include the cost in this section and the "Other Costs" section.</t>
        </r>
      </text>
    </comment>
    <comment ref="B15" authorId="0">
      <text>
        <r>
          <rPr>
            <b/>
            <sz val="8"/>
            <rFont val="Tahoma"/>
            <family val="2"/>
          </rPr>
          <t>Enter the cost (in dollars per mile) to provide care and supervision.</t>
        </r>
      </text>
    </comment>
    <comment ref="B16" authorId="0">
      <text>
        <r>
          <rPr>
            <b/>
            <sz val="8"/>
            <rFont val="Tahoma"/>
            <family val="2"/>
          </rPr>
          <t xml:space="preserve">Enter any additional costs (in dollars per trip) associated with providing care and supervision, such as an hourly wage. </t>
        </r>
      </text>
    </comment>
    <comment ref="B17" authorId="0">
      <text>
        <r>
          <rPr>
            <b/>
            <sz val="8"/>
            <rFont val="Tahoma"/>
            <family val="2"/>
          </rPr>
          <t>Enter the number of supervisory visits that will be made while cattle are grazing corn residue.</t>
        </r>
      </text>
    </comment>
    <comment ref="B21" authorId="0">
      <text>
        <r>
          <rPr>
            <b/>
            <sz val="8"/>
            <rFont val="Tahoma"/>
            <family val="2"/>
          </rPr>
          <t>Enter the cost (in dollars per ton) of any supplental feeds (such as mineral or protein supplement) that will be fed to cattle while grazing corn residue.</t>
        </r>
      </text>
    </comment>
    <comment ref="B22" authorId="0">
      <text>
        <r>
          <rPr>
            <b/>
            <sz val="8"/>
            <rFont val="Tahoma"/>
            <family val="2"/>
          </rPr>
          <t xml:space="preserve">Enter the daily equivalent (in pounds per day) of supplement that will be fed.
</t>
        </r>
      </text>
    </comment>
    <comment ref="B23" authorId="0">
      <text>
        <r>
          <rPr>
            <b/>
            <sz val="8"/>
            <rFont val="Tahoma"/>
            <family val="2"/>
          </rPr>
          <t>Enter the cost (in dollars per trip) to deliver supplemental feeds.</t>
        </r>
      </text>
    </comment>
    <comment ref="B24" authorId="0">
      <text>
        <r>
          <rPr>
            <b/>
            <sz val="8"/>
            <rFont val="Tahoma"/>
            <family val="2"/>
          </rPr>
          <t>Enter the frequency of supplemental feed delivery (in days per week). For example, if feeds are delviered every other day enter 3.5.</t>
        </r>
      </text>
    </comment>
    <comment ref="B25" authorId="0">
      <text>
        <r>
          <rPr>
            <b/>
            <sz val="8"/>
            <rFont val="Tahoma"/>
            <family val="2"/>
          </rPr>
          <t>Enter the cost (in dollars per day) to supply water.</t>
        </r>
      </text>
    </comment>
    <comment ref="B26" authorId="0">
      <text>
        <r>
          <rPr>
            <b/>
            <sz val="8"/>
            <rFont val="Tahoma"/>
            <family val="2"/>
          </rPr>
          <t>Enter the cost (in dollars per field) to construct and dismantle temporary fence.</t>
        </r>
      </text>
    </comment>
    <comment ref="B29" authorId="0">
      <text>
        <r>
          <rPr>
            <b/>
            <sz val="8"/>
            <rFont val="Tahoma"/>
            <family val="2"/>
          </rPr>
          <t>Enter the cost (in dollars per head per day) of the next least expensive feed option if cattle did not graze corn residue.</t>
        </r>
      </text>
    </comment>
  </commentList>
</comments>
</file>

<file path=xl/comments4.xml><?xml version="1.0" encoding="utf-8"?>
<comments xmlns="http://schemas.openxmlformats.org/spreadsheetml/2006/main">
  <authors>
    <author>Aaron Stalker</author>
  </authors>
  <commentList>
    <comment ref="B8" authorId="0">
      <text>
        <r>
          <rPr>
            <b/>
            <sz val="8"/>
            <rFont val="Tahoma"/>
            <family val="2"/>
          </rPr>
          <t>Select this cell then choose whether the residue is rented out by the acre or by the day.</t>
        </r>
      </text>
    </comment>
    <comment ref="B9" authorId="0">
      <text>
        <r>
          <rPr>
            <b/>
            <sz val="8"/>
            <rFont val="Tahoma"/>
            <family val="2"/>
          </rPr>
          <t xml:space="preserve">Enter the rental rate (in either dollars per acre or dollars per head per day). </t>
        </r>
      </text>
    </comment>
    <comment ref="B13" authorId="0">
      <text>
        <r>
          <rPr>
            <b/>
            <sz val="8"/>
            <rFont val="Tahoma"/>
            <family val="2"/>
          </rPr>
          <t>Enter the cost (in dollars per ton) of any supplental feeds you purchase (such as mineral or protein supplement) that will be fed to cattle while grazing corn residue.</t>
        </r>
      </text>
    </comment>
    <comment ref="B14" authorId="0">
      <text>
        <r>
          <rPr>
            <b/>
            <sz val="8"/>
            <rFont val="Tahoma"/>
            <family val="2"/>
          </rPr>
          <t xml:space="preserve">Enter the daily equivalent (in lbs per day) of supplement that will be fed.
</t>
        </r>
      </text>
    </comment>
    <comment ref="B15" authorId="0">
      <text>
        <r>
          <rPr>
            <b/>
            <sz val="8"/>
            <rFont val="Tahoma"/>
            <family val="2"/>
          </rPr>
          <t>Enter the cost (in dollars per trip) to deliver supplemental feeds.</t>
        </r>
      </text>
    </comment>
    <comment ref="B16" authorId="0">
      <text>
        <r>
          <rPr>
            <b/>
            <sz val="8"/>
            <rFont val="Tahoma"/>
            <family val="2"/>
          </rPr>
          <t>Enter the frequency of supplemental feed delivery (in days per week). For example, if feeds are delviered every other day enter 3.5.</t>
        </r>
      </text>
    </comment>
    <comment ref="B17" authorId="0">
      <text>
        <r>
          <rPr>
            <b/>
            <sz val="8"/>
            <rFont val="Tahoma"/>
            <family val="2"/>
          </rPr>
          <t>Enter the cost (in dollars per day) to supply water.</t>
        </r>
      </text>
    </comment>
    <comment ref="B18" authorId="0">
      <text>
        <r>
          <rPr>
            <b/>
            <sz val="8"/>
            <rFont val="Tahoma"/>
            <family val="2"/>
          </rPr>
          <t>Enter the cost (in dollars per field) to construct and dismantle temporary fence.</t>
        </r>
      </text>
    </comment>
  </commentList>
</comments>
</file>

<file path=xl/comments5.xml><?xml version="1.0" encoding="utf-8"?>
<comments xmlns="http://schemas.openxmlformats.org/spreadsheetml/2006/main">
  <authors>
    <author>Aaron Stalker</author>
  </authors>
  <commentList>
    <comment ref="B6" authorId="0">
      <text>
        <r>
          <rPr>
            <b/>
            <sz val="8"/>
            <rFont val="Tahoma"/>
            <family val="2"/>
          </rPr>
          <t>Grazing may increase subsequent yield because it decreases disease pressure. Enter the expected yield difference between grazing compared to not grazing and not applying additional fungicide.</t>
        </r>
      </text>
    </comment>
    <comment ref="B10" authorId="0">
      <text>
        <r>
          <rPr>
            <b/>
            <sz val="8"/>
            <rFont val="Tahoma"/>
            <family val="2"/>
          </rPr>
          <t>Grazing may reduce the need for additional fungicide. Enter the increased amount of fungicide that would need to be applied if grazing did not occur. 
Enter only the cost to purchase the additonal funicide in this cell.</t>
        </r>
      </text>
    </comment>
    <comment ref="B11" authorId="0">
      <text>
        <r>
          <rPr>
            <b/>
            <sz val="8"/>
            <rFont val="Tahoma"/>
            <family val="2"/>
          </rPr>
          <t>Enter to costs to apply additional fungicide (e.g. fuel, labor, etc)</t>
        </r>
      </text>
    </comment>
  </commentList>
</comments>
</file>

<file path=xl/comments6.xml><?xml version="1.0" encoding="utf-8"?>
<comments xmlns="http://schemas.openxmlformats.org/spreadsheetml/2006/main">
  <authors>
    <author>Aaron Stalker</author>
  </authors>
  <commentList>
    <comment ref="B13" authorId="0">
      <text>
        <r>
          <rPr>
            <b/>
            <sz val="8"/>
            <rFont val="Tahoma"/>
            <family val="2"/>
          </rPr>
          <t>Enter the concentration of nitrogen (in percent) in corn residue.</t>
        </r>
      </text>
    </comment>
    <comment ref="D13" authorId="0">
      <text>
        <r>
          <rPr>
            <b/>
            <sz val="8"/>
            <rFont val="Tahoma"/>
            <family val="2"/>
          </rPr>
          <t>Enter the current nitogen price (in dollars per pound) for each nutrient.</t>
        </r>
      </text>
    </comment>
    <comment ref="E13"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4" authorId="0">
      <text>
        <r>
          <rPr>
            <b/>
            <sz val="8"/>
            <rFont val="Tahoma"/>
            <family val="2"/>
          </rPr>
          <t>Enter the concentration of phosphate (in percent) in corn residue.</t>
        </r>
      </text>
    </comment>
    <comment ref="D14" authorId="0">
      <text>
        <r>
          <rPr>
            <b/>
            <sz val="8"/>
            <rFont val="Tahoma"/>
            <family val="2"/>
          </rPr>
          <t>Enter the current phosphate price (in dollars per pound) for each nutrient.</t>
        </r>
      </text>
    </comment>
    <comment ref="E14"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5" authorId="0">
      <text>
        <r>
          <rPr>
            <b/>
            <sz val="8"/>
            <rFont val="Tahoma"/>
            <family val="2"/>
          </rPr>
          <t>Enter the concentration of potassium oxide (in percent) in corn residue.</t>
        </r>
      </text>
    </comment>
    <comment ref="D15" authorId="0">
      <text>
        <r>
          <rPr>
            <b/>
            <sz val="8"/>
            <rFont val="Tahoma"/>
            <family val="2"/>
          </rPr>
          <t>Enter the current potassium oxide price (in dollars per pound) for each nutrient.</t>
        </r>
      </text>
    </comment>
    <comment ref="E15"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6" authorId="0">
      <text>
        <r>
          <rPr>
            <b/>
            <sz val="8"/>
            <rFont val="Tahoma"/>
            <family val="2"/>
          </rPr>
          <t>Enter the concentration of sulfur (in percent) in corn residue.</t>
        </r>
      </text>
    </comment>
    <comment ref="D16" authorId="0">
      <text>
        <r>
          <rPr>
            <b/>
            <sz val="8"/>
            <rFont val="Tahoma"/>
            <family val="2"/>
          </rPr>
          <t>Enter the current sulfur price (in dollars per pound) for each nutrient.</t>
        </r>
      </text>
    </comment>
    <comment ref="E16" authorId="0">
      <text>
        <r>
          <rPr>
            <b/>
            <sz val="8"/>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List>
</comments>
</file>

<file path=xl/comments7.xml><?xml version="1.0" encoding="utf-8"?>
<comments xmlns="http://schemas.openxmlformats.org/spreadsheetml/2006/main">
  <authors>
    <author>Aaron Stalker</author>
  </authors>
  <commentList>
    <comment ref="B7" authorId="0">
      <text>
        <r>
          <rPr>
            <b/>
            <sz val="8"/>
            <rFont val="Tahoma"/>
            <family val="2"/>
          </rPr>
          <t>Enter the amount of lime needed to replace the cations contained in one ton of residue consumed by cattle</t>
        </r>
      </text>
    </comment>
    <comment ref="B8" authorId="0">
      <text>
        <r>
          <rPr>
            <b/>
            <sz val="8"/>
            <rFont val="Tahoma"/>
            <family val="2"/>
          </rPr>
          <t>Enter the price (in dollars per ton) to puchase lime.</t>
        </r>
      </text>
    </comment>
    <comment ref="B11" authorId="0">
      <text>
        <r>
          <rPr>
            <b/>
            <sz val="8"/>
            <rFont val="Tahoma"/>
            <family val="2"/>
          </rPr>
          <t>Enter the cost (in dollars per acre) to apply lime.</t>
        </r>
      </text>
    </comment>
  </commentList>
</comments>
</file>

<file path=xl/comments8.xml><?xml version="1.0" encoding="utf-8"?>
<comments xmlns="http://schemas.openxmlformats.org/spreadsheetml/2006/main">
  <authors>
    <author>Aaron Stalker</author>
  </authors>
  <commentList>
    <comment ref="B5" authorId="0">
      <text>
        <r>
          <rPr>
            <b/>
            <sz val="8"/>
            <rFont val="Tahoma"/>
            <family val="2"/>
          </rPr>
          <t xml:space="preserve">Enter the amount ( in inches) of additional water pumped to compensate for water lost due to residue removed by grazing. </t>
        </r>
      </text>
    </comment>
    <comment ref="B8" authorId="0">
      <text>
        <r>
          <rPr>
            <b/>
            <sz val="8"/>
            <rFont val="Tahoma"/>
            <family val="2"/>
          </rPr>
          <t>Enter the dynamic pumping lift (measured while the pump is running).</t>
        </r>
      </text>
    </comment>
    <comment ref="B9" authorId="0">
      <text>
        <r>
          <rPr>
            <b/>
            <sz val="8"/>
            <rFont val="Tahoma"/>
            <family val="2"/>
          </rPr>
          <t>Enter the pump discharge pressure (in pounds per square inch) measured at the pivot point.</t>
        </r>
      </text>
    </comment>
    <comment ref="B12" authorId="0">
      <text>
        <r>
          <rPr>
            <b/>
            <sz val="8"/>
            <rFont val="Tahoma"/>
            <family val="2"/>
          </rPr>
          <t>Choose one of five energy sources</t>
        </r>
      </text>
    </comment>
    <comment ref="B13" authorId="0">
      <text>
        <r>
          <rPr>
            <b/>
            <sz val="8"/>
            <rFont val="Tahoma"/>
            <family val="2"/>
          </rPr>
          <t xml:space="preserve">Enter the performance rating according to the Nebraska Pumping Plant Performance Criteria; 80% is an average rating for Nebraska.
If the exact rating is unknown, enter a lower number if your pumping plant performs worse than average; enter a greater number if your pumping plant performs better than average.
</t>
        </r>
      </text>
    </comment>
  </commentList>
</comments>
</file>

<file path=xl/comments9.xml><?xml version="1.0" encoding="utf-8"?>
<comments xmlns="http://schemas.openxmlformats.org/spreadsheetml/2006/main">
  <authors>
    <author>Aaron Stalker</author>
  </authors>
  <commentList>
    <comment ref="B6" authorId="0">
      <text>
        <r>
          <rPr>
            <b/>
            <sz val="8"/>
            <rFont val="Tahoma"/>
            <family val="2"/>
          </rPr>
          <t>Enter the yeild difference (in bushels per acre) due to the loss of soil moisture caused by grazing the corn residue.</t>
        </r>
      </text>
    </comment>
  </commentList>
</comments>
</file>

<file path=xl/sharedStrings.xml><?xml version="1.0" encoding="utf-8"?>
<sst xmlns="http://schemas.openxmlformats.org/spreadsheetml/2006/main" count="288" uniqueCount="211">
  <si>
    <t>inches</t>
  </si>
  <si>
    <t>acres</t>
  </si>
  <si>
    <t>psi</t>
  </si>
  <si>
    <t>%</t>
  </si>
  <si>
    <t>total head</t>
  </si>
  <si>
    <t>Diesel</t>
  </si>
  <si>
    <t>Electricity</t>
  </si>
  <si>
    <t>kWh</t>
  </si>
  <si>
    <t>Gasoline</t>
  </si>
  <si>
    <t>MCF</t>
  </si>
  <si>
    <t>Propane</t>
  </si>
  <si>
    <t>performance rating</t>
  </si>
  <si>
    <t>per ac-inch</t>
  </si>
  <si>
    <t>cost of energy</t>
  </si>
  <si>
    <t>energy source</t>
  </si>
  <si>
    <t>energy use</t>
  </si>
  <si>
    <t>Natural Gas</t>
  </si>
  <si>
    <t>ac-inch</t>
  </si>
  <si>
    <t>multiplier</t>
  </si>
  <si>
    <t>gallon</t>
  </si>
  <si>
    <t>gallons</t>
  </si>
  <si>
    <t>Lookup table:</t>
  </si>
  <si>
    <t>pumping lift</t>
  </si>
  <si>
    <t>pressure at pump</t>
  </si>
  <si>
    <t>lb/ton</t>
  </si>
  <si>
    <t>concentr.</t>
  </si>
  <si>
    <t>in</t>
  </si>
  <si>
    <t>residue</t>
  </si>
  <si>
    <t>$/lb</t>
  </si>
  <si>
    <t>fertilizer</t>
  </si>
  <si>
    <t>nutrient</t>
  </si>
  <si>
    <t>price</t>
  </si>
  <si>
    <t>$/ton</t>
  </si>
  <si>
    <t>value</t>
  </si>
  <si>
    <t>of</t>
  </si>
  <si>
    <t xml:space="preserve">in </t>
  </si>
  <si>
    <t>bu/ac</t>
  </si>
  <si>
    <t>field size</t>
  </si>
  <si>
    <t>corn price</t>
  </si>
  <si>
    <t>pumping cost</t>
  </si>
  <si>
    <t>per</t>
  </si>
  <si>
    <t xml:space="preserve">per field of </t>
  </si>
  <si>
    <t>per field of</t>
  </si>
  <si>
    <t>per acre</t>
  </si>
  <si>
    <t>lbs per ton of residue</t>
  </si>
  <si>
    <t>lime needed</t>
  </si>
  <si>
    <t>per ton of lime</t>
  </si>
  <si>
    <t>SHEET</t>
  </si>
  <si>
    <t>reduced yield</t>
  </si>
  <si>
    <t>fungicide</t>
  </si>
  <si>
    <t>fungicide application</t>
  </si>
  <si>
    <t>herbicide</t>
  </si>
  <si>
    <t>herbicide application</t>
  </si>
  <si>
    <t>cost of lime</t>
  </si>
  <si>
    <t>bottom line</t>
  </si>
  <si>
    <t>DESCRIPTION, LONG</t>
  </si>
  <si>
    <t>average animal body weight</t>
  </si>
  <si>
    <t>herd size</t>
  </si>
  <si>
    <t>lbs</t>
  </si>
  <si>
    <t>head</t>
  </si>
  <si>
    <t>grazing days</t>
  </si>
  <si>
    <t>lbs DM available</t>
  </si>
  <si>
    <t>lbs of animal demand per day</t>
  </si>
  <si>
    <t>AUM/ac</t>
  </si>
  <si>
    <t>lbs animal intake/ac</t>
  </si>
  <si>
    <t>INPUTS</t>
  </si>
  <si>
    <t>recommended days cattle on field</t>
  </si>
  <si>
    <t>actual days cattle on field</t>
  </si>
  <si>
    <t>distance (one way)</t>
  </si>
  <si>
    <t>cost per loaded mile</t>
  </si>
  <si>
    <t>animals per load</t>
  </si>
  <si>
    <t>miles</t>
  </si>
  <si>
    <t>total loads</t>
  </si>
  <si>
    <t>cost per load</t>
  </si>
  <si>
    <t>$</t>
  </si>
  <si>
    <t>cost per mile</t>
  </si>
  <si>
    <t>other costs (e.g. labor)</t>
  </si>
  <si>
    <t>cost per visit</t>
  </si>
  <si>
    <t>number of supervisory visits</t>
  </si>
  <si>
    <t>Cost of supplemental feed</t>
  </si>
  <si>
    <t>Amount of supplemental feed</t>
  </si>
  <si>
    <t>lbs/head/day</t>
  </si>
  <si>
    <t>total supplemental feed cost</t>
  </si>
  <si>
    <t>Cost of supplemental feed delivery</t>
  </si>
  <si>
    <t>total supplemental feed delivery cost</t>
  </si>
  <si>
    <t>How often is supplemental feed delivered</t>
  </si>
  <si>
    <t>total supplemental feed and delivery cost</t>
  </si>
  <si>
    <t>Cost to supply water</t>
  </si>
  <si>
    <t>total water supply cost</t>
  </si>
  <si>
    <t>Cost to build fence</t>
  </si>
  <si>
    <t>Total Other Costs</t>
  </si>
  <si>
    <t>$/head/day</t>
  </si>
  <si>
    <t>Total alternative feed cost</t>
  </si>
  <si>
    <t xml:space="preserve">                  Total cattle transportation cost</t>
  </si>
  <si>
    <t xml:space="preserve">                Total cost of care and supervision</t>
  </si>
  <si>
    <t>COST SAVINGS OVER NEXT LEAST EXPENSIVE FEED OPTION</t>
  </si>
  <si>
    <t xml:space="preserve">                     Cost of next best feed alternative</t>
  </si>
  <si>
    <t xml:space="preserve">                    Other Costs</t>
  </si>
  <si>
    <t xml:space="preserve">                     Cost of Care and Supervision</t>
  </si>
  <si>
    <t xml:space="preserve">                     Cost of Transporting Cattle</t>
  </si>
  <si>
    <t>INCOME FROM RENTING OUT CORN RESIDUE TO BE GRAZED</t>
  </si>
  <si>
    <t>Do you rent by acre or day?</t>
  </si>
  <si>
    <t>rent by day</t>
  </si>
  <si>
    <t>rent by acre</t>
  </si>
  <si>
    <t>(choose one)</t>
  </si>
  <si>
    <t xml:space="preserve">                    Rental Income</t>
  </si>
  <si>
    <t>Gross rent income</t>
  </si>
  <si>
    <t>NET RENT INCOME</t>
  </si>
  <si>
    <t>COST SAVINGS OVER NEXT BEST FEED OPTION</t>
  </si>
  <si>
    <t>COST OF REPLACING NUTRIENTS REMOVED BY CATTLE</t>
  </si>
  <si>
    <t xml:space="preserve">amount </t>
  </si>
  <si>
    <t xml:space="preserve">of </t>
  </si>
  <si>
    <t>replaced</t>
  </si>
  <si>
    <t>total residue consumed</t>
  </si>
  <si>
    <t>percent of residue consumed</t>
  </si>
  <si>
    <t>total residue produced</t>
  </si>
  <si>
    <t>cost per acre</t>
  </si>
  <si>
    <t xml:space="preserve">                                                   element</t>
  </si>
  <si>
    <t xml:space="preserve">                                                           N</t>
  </si>
  <si>
    <t xml:space="preserve">                                                        P2O5</t>
  </si>
  <si>
    <t xml:space="preserve">                                                         K20</t>
  </si>
  <si>
    <t xml:space="preserve">                                                           S</t>
  </si>
  <si>
    <t>Total</t>
  </si>
  <si>
    <t>per ton of residue consumed</t>
  </si>
  <si>
    <t>cost of application</t>
  </si>
  <si>
    <t>purchase cost of lime</t>
  </si>
  <si>
    <t>Total Cost</t>
  </si>
  <si>
    <t>increased yield</t>
  </si>
  <si>
    <t>Nutrients</t>
  </si>
  <si>
    <t>Lime</t>
  </si>
  <si>
    <t>Deficit irr.</t>
  </si>
  <si>
    <t>Weeds</t>
  </si>
  <si>
    <t>Dieases</t>
  </si>
  <si>
    <t>Cold soil</t>
  </si>
  <si>
    <t>Wet soil</t>
  </si>
  <si>
    <t xml:space="preserve">Planting </t>
  </si>
  <si>
    <t>Irrigation</t>
  </si>
  <si>
    <t>BOTTOM LINE</t>
  </si>
  <si>
    <t xml:space="preserve">                   Costs</t>
  </si>
  <si>
    <t>TOTAL COST OF REDUCED YIELD</t>
  </si>
  <si>
    <t xml:space="preserve"> cost of reduced yield</t>
  </si>
  <si>
    <t>COST OF ADDITIONAL WATER PUMPED WHEN GRAZING RESIDUE</t>
  </si>
  <si>
    <t>TOTAL ADDITIONAL PUMPING COST</t>
  </si>
  <si>
    <t>COST OF ADDITIONAL LIME NEEDED TO REPLACE CATIONS CONTAINED IN GRAZED RESIDUE</t>
  </si>
  <si>
    <t>TOTAL COST OF ADDITIONAL LIME</t>
  </si>
  <si>
    <t xml:space="preserve">COST OF REDUCED YIELD DUE TO SOIL MOISTURE LOSS CAUSED BY GRAZING  </t>
  </si>
  <si>
    <t>$ per field of</t>
  </si>
  <si>
    <t xml:space="preserve">$ per field of </t>
  </si>
  <si>
    <t>TOTAL COST TO REPLACE REMOVED NUTRIENTS</t>
  </si>
  <si>
    <t xml:space="preserve">  cost of reduced yield</t>
  </si>
  <si>
    <t>TOTAL CREDIT FOR DECREASED DISEASES</t>
  </si>
  <si>
    <t xml:space="preserve"> value of increased yield</t>
  </si>
  <si>
    <t>value of increased yield</t>
  </si>
  <si>
    <t>cost of fungicide total</t>
  </si>
  <si>
    <t xml:space="preserve"> cost of fungicide </t>
  </si>
  <si>
    <t xml:space="preserve">cost of herbicide </t>
  </si>
  <si>
    <t xml:space="preserve"> cost of additional tillage</t>
  </si>
  <si>
    <t xml:space="preserve">total cost of reduced yield </t>
  </si>
  <si>
    <t>total cost of herbicide</t>
  </si>
  <si>
    <t>total cost of additional tillage</t>
  </si>
  <si>
    <t>TOTAL ADDITIONAL WEED CONTROL COSTS</t>
  </si>
  <si>
    <t>feed cost savings over next best option</t>
  </si>
  <si>
    <t>income from renting out residue</t>
  </si>
  <si>
    <t>cost to replace consumed nutrients</t>
  </si>
  <si>
    <t>cost to apply additional lime</t>
  </si>
  <si>
    <t>cost to pump additional irrigation water</t>
  </si>
  <si>
    <t>cost of reduced yield from water stress</t>
  </si>
  <si>
    <t>cost of additional weed control</t>
  </si>
  <si>
    <t>credit for decreased diseases</t>
  </si>
  <si>
    <t>cost of soil erosion by wind</t>
  </si>
  <si>
    <t>cost of soil erosion by water</t>
  </si>
  <si>
    <t>credit for reduced volunteer corn</t>
  </si>
  <si>
    <t>CREDIT FOR INCREASED YIELD OR DECREASED FUNGICIDE APPLICATION ASSOCIATED WITH GRAZING RESIDUE</t>
  </si>
  <si>
    <t>COST ASSOCIATED WITH CONTROLLING INCREASED WEED PRESSURE WHEN GRAZING RESIDUE</t>
  </si>
  <si>
    <t>$ per bushel</t>
  </si>
  <si>
    <t>bushels per acre</t>
  </si>
  <si>
    <t>$ per mile</t>
  </si>
  <si>
    <t>$ per visit</t>
  </si>
  <si>
    <t>$ per ton</t>
  </si>
  <si>
    <t>$ per trip</t>
  </si>
  <si>
    <t>days per week</t>
  </si>
  <si>
    <t>$ per day</t>
  </si>
  <si>
    <t>$ per field</t>
  </si>
  <si>
    <t>tons per acre</t>
  </si>
  <si>
    <t>$ per acre</t>
  </si>
  <si>
    <t>bu per acre</t>
  </si>
  <si>
    <t>per acre-inch</t>
  </si>
  <si>
    <t xml:space="preserve">per acre  </t>
  </si>
  <si>
    <t>feet</t>
  </si>
  <si>
    <t>COST/CREDIT</t>
  </si>
  <si>
    <t>credit for warmer soil temperatures in spring</t>
  </si>
  <si>
    <t>credit for reduced soil moisture in spring</t>
  </si>
  <si>
    <t>credit for reduced planting challenges</t>
  </si>
  <si>
    <t>CREDITS</t>
  </si>
  <si>
    <t>COSTS</t>
  </si>
  <si>
    <t>miscellaneous credits not already included</t>
  </si>
  <si>
    <t>miscellaneous costs not already included</t>
  </si>
  <si>
    <t>Total Credits</t>
  </si>
  <si>
    <t>Total Costs</t>
  </si>
  <si>
    <t>Feed</t>
  </si>
  <si>
    <t>Rent</t>
  </si>
  <si>
    <t>Volunteer</t>
  </si>
  <si>
    <t xml:space="preserve">Wind </t>
  </si>
  <si>
    <t>Water</t>
  </si>
  <si>
    <t>field grain yield</t>
  </si>
  <si>
    <t>INPUT PARAMETERS:</t>
  </si>
  <si>
    <t>Summary</t>
  </si>
  <si>
    <t xml:space="preserve"> additional water pumped</t>
  </si>
  <si>
    <t>additional water pumped</t>
  </si>
  <si>
    <t>Misc cost</t>
  </si>
  <si>
    <t xml:space="preserve">Misc credit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</si>
</sst>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quot;$&quot;#,##0.000"/>
    <numFmt numFmtId="168" formatCode="_(* #,##0_);_(* \(#,##0\);_(* &quot;-&quot;??_);_(@_)"/>
  </numFmts>
  <fonts count="30">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11"/>
      <name val="Calibri"/>
      <family val="2"/>
      <scheme val="minor"/>
    </font>
    <font>
      <b/>
      <sz val="16"/>
      <name val="Calibri"/>
      <family val="2"/>
      <scheme val="minor"/>
    </font>
    <font>
      <b/>
      <sz val="8"/>
      <name val="Tahoma"/>
      <family val="2"/>
    </font>
    <font>
      <b/>
      <sz val="13"/>
      <color theme="1"/>
      <name val="Calibri"/>
      <family val="2"/>
      <scheme val="minor"/>
    </font>
    <font>
      <b/>
      <sz val="16"/>
      <color theme="1"/>
      <name val="Calibri"/>
      <family val="2"/>
      <scheme val="minor"/>
    </font>
    <font>
      <sz val="11"/>
      <color theme="1"/>
      <name val="URWGroteskT"/>
      <family val="2"/>
    </font>
    <font>
      <sz val="12"/>
      <color theme="1"/>
      <name val="Calibri"/>
      <family val="2"/>
    </font>
    <font>
      <b/>
      <sz val="14"/>
      <color theme="1"/>
      <name val="+mn-cs"/>
      <family val="2"/>
    </font>
    <font>
      <sz val="14"/>
      <color theme="1"/>
      <name val="Calibri"/>
      <family val="2"/>
    </font>
    <font>
      <sz val="12"/>
      <color theme="1"/>
      <name val="+mn-cs"/>
      <family val="2"/>
    </font>
    <font>
      <b/>
      <sz val="16"/>
      <color theme="1"/>
      <name val="+mn-cs"/>
      <family val="2"/>
    </font>
    <font>
      <b/>
      <sz val="11"/>
      <color theme="1"/>
      <name val="+mn-cs"/>
      <family val="2"/>
    </font>
    <font>
      <b/>
      <sz val="40"/>
      <color theme="1"/>
      <name val="+mn-cs"/>
      <family val="2"/>
    </font>
    <font>
      <b/>
      <sz val="18"/>
      <color theme="1"/>
      <name val="+mn-cs"/>
      <family val="2"/>
    </font>
    <font>
      <i/>
      <sz val="12"/>
      <color theme="1"/>
      <name val="+mn-cs"/>
      <family val="2"/>
    </font>
    <font>
      <vertAlign val="superscript"/>
      <sz val="9"/>
      <color theme="1"/>
      <name val="+mn-cs"/>
      <family val="2"/>
    </font>
    <font>
      <sz val="9"/>
      <color theme="1"/>
      <name val="Calibri"/>
      <family val="2"/>
    </font>
    <font>
      <sz val="11"/>
      <color theme="1"/>
      <name val="Calibri"/>
      <family val="2"/>
    </font>
    <font>
      <b/>
      <sz val="14"/>
      <color rgb="FFFF0000"/>
      <name val="+mn-cs"/>
      <family val="2"/>
    </font>
    <font>
      <sz val="9"/>
      <color theme="1"/>
      <name val="+mn-cs"/>
      <family val="2"/>
    </font>
    <font>
      <b/>
      <sz val="8"/>
      <name val="Calibri"/>
      <family val="2"/>
    </font>
    <font>
      <b/>
      <sz val="12"/>
      <color theme="1"/>
      <name val="+mn-cs"/>
      <family val="2"/>
    </font>
    <font>
      <sz val="11"/>
      <color theme="1"/>
      <name val="+mn-cs"/>
      <family val="2"/>
    </font>
    <font>
      <b/>
      <sz val="12"/>
      <color theme="1"/>
      <name val="Calibri"/>
      <family val="2"/>
    </font>
  </fonts>
  <fills count="3">
    <fill>
      <patternFill/>
    </fill>
    <fill>
      <patternFill patternType="gray125"/>
    </fill>
    <fill>
      <patternFill patternType="solid">
        <fgColor theme="3" tint="0.7999799847602844"/>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0" fillId="2" borderId="1" xfId="0" applyFill="1" applyBorder="1" applyProtection="1">
      <protection locked="0"/>
    </xf>
    <xf numFmtId="16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locked="0"/>
    </xf>
    <xf numFmtId="164" fontId="6" fillId="2" borderId="1" xfId="0" applyNumberFormat="1" applyFont="1" applyFill="1" applyBorder="1" applyAlignment="1" applyProtection="1">
      <alignment horizontal="right"/>
      <protection locked="0"/>
    </xf>
    <xf numFmtId="0" fontId="0" fillId="2" borderId="1" xfId="0" applyFont="1" applyFill="1" applyBorder="1" applyProtection="1">
      <protection locked="0"/>
    </xf>
    <xf numFmtId="1" fontId="0" fillId="2" borderId="1" xfId="0" applyNumberFormat="1" applyFill="1" applyBorder="1" applyAlignment="1" applyProtection="1">
      <alignment horizontal="right"/>
      <protection locked="0"/>
    </xf>
    <xf numFmtId="164" fontId="0" fillId="2" borderId="1" xfId="0" applyNumberFormat="1" applyFont="1" applyFill="1" applyBorder="1" applyProtection="1">
      <protection locked="0"/>
    </xf>
    <xf numFmtId="165" fontId="5" fillId="2" borderId="1" xfId="0" applyNumberFormat="1" applyFont="1" applyFill="1" applyBorder="1" applyProtection="1">
      <protection locked="0"/>
    </xf>
    <xf numFmtId="165" fontId="2" fillId="2" borderId="1" xfId="0" applyNumberFormat="1" applyFont="1" applyFill="1" applyBorder="1" applyProtection="1">
      <protection locked="0"/>
    </xf>
    <xf numFmtId="0" fontId="2" fillId="0" borderId="0" xfId="0" applyFont="1" applyProtection="1">
      <protection/>
    </xf>
    <xf numFmtId="0" fontId="0" fillId="0" borderId="0" xfId="0" applyProtection="1">
      <protection/>
    </xf>
    <xf numFmtId="166" fontId="0" fillId="0" borderId="0" xfId="0" applyNumberFormat="1" applyFont="1" applyAlignment="1" applyProtection="1">
      <alignment horizontal="right"/>
      <protection/>
    </xf>
    <xf numFmtId="0" fontId="0" fillId="0" borderId="0" xfId="0" applyAlignment="1" applyProtection="1">
      <alignment horizontal="right"/>
      <protection/>
    </xf>
    <xf numFmtId="0" fontId="0" fillId="0" borderId="0" xfId="0" applyFont="1" applyProtection="1">
      <protection/>
    </xf>
    <xf numFmtId="0" fontId="0" fillId="0" borderId="0" xfId="0" applyAlignment="1" applyProtection="1">
      <alignment horizontal="left"/>
      <protection/>
    </xf>
    <xf numFmtId="168" fontId="0" fillId="0" borderId="0" xfId="18" applyNumberFormat="1" applyFont="1" applyAlignment="1" applyProtection="1">
      <alignment horizontal="right"/>
      <protection/>
    </xf>
    <xf numFmtId="2" fontId="0"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2" fillId="0" borderId="0" xfId="0" applyFont="1" applyAlignment="1" applyProtection="1">
      <alignment horizontal="left"/>
      <protection/>
    </xf>
    <xf numFmtId="0" fontId="0" fillId="0" borderId="0" xfId="0" applyFont="1" applyAlignment="1" applyProtection="1">
      <alignment horizontal="right"/>
      <protection/>
    </xf>
    <xf numFmtId="0" fontId="0" fillId="0" borderId="0" xfId="0" applyFont="1" applyAlignment="1" applyProtection="1">
      <alignment horizontal="left"/>
      <protection/>
    </xf>
    <xf numFmtId="0" fontId="2" fillId="0" borderId="0" xfId="0" applyFont="1" applyAlignment="1" applyProtection="1">
      <alignment horizontal="right"/>
      <protection/>
    </xf>
    <xf numFmtId="4" fontId="0" fillId="0" borderId="0" xfId="0" applyNumberFormat="1" applyProtection="1">
      <protection/>
    </xf>
    <xf numFmtId="4" fontId="0" fillId="0" borderId="0" xfId="0" applyNumberFormat="1" applyFill="1" applyProtection="1">
      <protection/>
    </xf>
    <xf numFmtId="1" fontId="0" fillId="0" borderId="0" xfId="0" applyNumberFormat="1" applyProtection="1">
      <protection/>
    </xf>
    <xf numFmtId="164" fontId="0" fillId="0" borderId="0" xfId="0" applyNumberFormat="1" applyFill="1" applyProtection="1">
      <protection/>
    </xf>
    <xf numFmtId="39" fontId="2" fillId="0" borderId="0" xfId="16" applyNumberFormat="1" applyFont="1" applyProtection="1">
      <protection/>
    </xf>
    <xf numFmtId="0" fontId="0" fillId="2" borderId="2" xfId="0" applyFill="1" applyBorder="1" applyProtection="1">
      <protection locked="0"/>
    </xf>
    <xf numFmtId="0" fontId="0" fillId="0" borderId="0" xfId="0" applyFill="1" applyProtection="1">
      <protection/>
    </xf>
    <xf numFmtId="164" fontId="0" fillId="0" borderId="0" xfId="0" applyNumberFormat="1" applyProtection="1">
      <protection/>
    </xf>
    <xf numFmtId="165" fontId="3" fillId="0" borderId="0" xfId="0" applyNumberFormat="1" applyFont="1" applyProtection="1">
      <protection/>
    </xf>
    <xf numFmtId="0" fontId="0" fillId="0" borderId="0" xfId="0" applyAlignment="1" applyProtection="1">
      <alignment horizontal="center"/>
      <protection/>
    </xf>
    <xf numFmtId="164" fontId="0" fillId="0" borderId="0" xfId="0" applyNumberFormat="1" applyAlignment="1" applyProtection="1">
      <alignment horizontal="center"/>
      <protection/>
    </xf>
    <xf numFmtId="0" fontId="0" fillId="0" borderId="0" xfId="0" applyAlignment="1" applyProtection="1">
      <alignment/>
      <protection/>
    </xf>
    <xf numFmtId="2" fontId="0" fillId="0" borderId="0" xfId="0" applyNumberFormat="1" applyAlignment="1" applyProtection="1">
      <alignment horizontal="right"/>
      <protection/>
    </xf>
    <xf numFmtId="167" fontId="0" fillId="0" borderId="0" xfId="0" applyNumberFormat="1" applyAlignment="1" applyProtection="1">
      <alignment horizontal="center"/>
      <protection/>
    </xf>
    <xf numFmtId="166" fontId="0" fillId="0" borderId="0" xfId="0" applyNumberFormat="1" applyAlignment="1" applyProtection="1">
      <alignment horizontal="right"/>
      <protection/>
    </xf>
    <xf numFmtId="164" fontId="2" fillId="0" borderId="0" xfId="0" applyNumberFormat="1" applyFont="1" applyAlignment="1" applyProtection="1">
      <alignment horizontal="center"/>
      <protection/>
    </xf>
    <xf numFmtId="0" fontId="2" fillId="0" borderId="0" xfId="0" applyFont="1" applyAlignment="1" applyProtection="1">
      <alignment horizontal="center"/>
      <protection/>
    </xf>
    <xf numFmtId="164" fontId="0" fillId="0" borderId="0" xfId="0" applyNumberFormat="1" applyAlignment="1" applyProtection="1">
      <alignment horizontal="right"/>
      <protection/>
    </xf>
    <xf numFmtId="164" fontId="5" fillId="0" borderId="0" xfId="0" applyNumberFormat="1" applyFont="1" applyAlignment="1" applyProtection="1">
      <alignment horizontal="center"/>
      <protection/>
    </xf>
    <xf numFmtId="165" fontId="3" fillId="0" borderId="0" xfId="0" applyNumberFormat="1" applyFont="1" applyAlignment="1" applyProtection="1">
      <alignment horizontal="right"/>
      <protection/>
    </xf>
    <xf numFmtId="3" fontId="0" fillId="0" borderId="0" xfId="0" applyNumberFormat="1" applyAlignment="1" applyProtection="1">
      <alignment horizontal="center"/>
      <protection/>
    </xf>
    <xf numFmtId="39" fontId="2" fillId="0" borderId="0" xfId="16" applyNumberFormat="1" applyFont="1" applyAlignment="1" applyProtection="1">
      <alignment horizontal="right"/>
      <protection/>
    </xf>
    <xf numFmtId="1" fontId="0" fillId="0" borderId="0" xfId="0" applyNumberFormat="1" applyAlignment="1" applyProtection="1">
      <alignment horizontal="right"/>
      <protection/>
    </xf>
    <xf numFmtId="164" fontId="6" fillId="0" borderId="0" xfId="0" applyNumberFormat="1" applyFont="1" applyAlignment="1" applyProtection="1">
      <alignment horizontal="right"/>
      <protection/>
    </xf>
    <xf numFmtId="164" fontId="2" fillId="0" borderId="0" xfId="0" applyNumberFormat="1" applyFont="1" applyAlignment="1" applyProtection="1">
      <alignment horizontal="right"/>
      <protection/>
    </xf>
    <xf numFmtId="39" fontId="5" fillId="0" borderId="0" xfId="0" applyNumberFormat="1" applyFont="1" applyAlignment="1" applyProtection="1">
      <alignment horizontal="right"/>
      <protection/>
    </xf>
    <xf numFmtId="0" fontId="0" fillId="0" borderId="0" xfId="0" applyBorder="1" applyProtection="1">
      <protection/>
    </xf>
    <xf numFmtId="0" fontId="1" fillId="0" borderId="0" xfId="0" applyFont="1" applyBorder="1" applyProtection="1">
      <protection/>
    </xf>
    <xf numFmtId="0" fontId="1" fillId="0" borderId="0" xfId="0" applyFont="1" applyBorder="1" applyProtection="1">
      <protection/>
    </xf>
    <xf numFmtId="2" fontId="0" fillId="0" borderId="0" xfId="0" applyNumberFormat="1" applyFont="1" applyFill="1" applyProtection="1">
      <protection/>
    </xf>
    <xf numFmtId="0" fontId="0" fillId="0" borderId="0" xfId="0" applyFill="1" applyBorder="1" applyProtection="1">
      <protection/>
    </xf>
    <xf numFmtId="39" fontId="5" fillId="0" borderId="0" xfId="16" applyNumberFormat="1" applyFont="1" applyProtection="1">
      <protection/>
    </xf>
    <xf numFmtId="2" fontId="4" fillId="0" borderId="0" xfId="0" applyNumberFormat="1" applyFont="1" applyFill="1" applyProtection="1">
      <protection/>
    </xf>
    <xf numFmtId="39" fontId="5" fillId="0" borderId="0" xfId="0" applyNumberFormat="1" applyFont="1" applyProtection="1">
      <protection/>
    </xf>
    <xf numFmtId="2" fontId="0" fillId="0" borderId="0" xfId="0" applyNumberFormat="1" applyFont="1" applyProtection="1">
      <protection/>
    </xf>
    <xf numFmtId="165" fontId="5" fillId="0" borderId="0" xfId="0" applyNumberFormat="1" applyFont="1" applyProtection="1">
      <protection/>
    </xf>
    <xf numFmtId="0" fontId="2" fillId="0" borderId="0" xfId="0" applyFont="1" applyFill="1" applyProtection="1">
      <protection/>
    </xf>
    <xf numFmtId="5" fontId="2" fillId="0" borderId="0" xfId="16" applyNumberFormat="1" applyFont="1" applyAlignment="1" applyProtection="1">
      <alignment horizontal="right"/>
      <protection/>
    </xf>
    <xf numFmtId="2" fontId="5" fillId="0" borderId="0" xfId="0" applyNumberFormat="1" applyFont="1" applyProtection="1">
      <protection/>
    </xf>
    <xf numFmtId="165" fontId="2" fillId="0" borderId="0" xfId="0" applyNumberFormat="1" applyFont="1" applyProtection="1">
      <protection/>
    </xf>
    <xf numFmtId="165" fontId="0" fillId="0" borderId="0" xfId="0" applyNumberFormat="1" applyFont="1" applyAlignment="1" applyProtection="1">
      <alignment horizontal="right"/>
      <protection/>
    </xf>
    <xf numFmtId="4" fontId="0" fillId="0" borderId="0" xfId="0" applyNumberFormat="1" applyFont="1" applyProtection="1">
      <protection/>
    </xf>
    <xf numFmtId="165" fontId="0" fillId="0" borderId="0" xfId="0" applyNumberFormat="1" applyFont="1" applyProtection="1">
      <protection/>
    </xf>
    <xf numFmtId="3" fontId="0" fillId="0" borderId="0" xfId="0" applyNumberFormat="1" applyFont="1" applyProtection="1">
      <protection/>
    </xf>
    <xf numFmtId="3" fontId="0" fillId="0" borderId="0" xfId="0" applyNumberFormat="1" applyFont="1" applyAlignment="1" applyProtection="1">
      <alignment horizontal="right"/>
      <protection/>
    </xf>
    <xf numFmtId="165" fontId="0" fillId="0" borderId="0" xfId="0" applyNumberFormat="1" applyFont="1" applyAlignment="1" applyProtection="1">
      <alignment horizontal="left"/>
      <protection/>
    </xf>
    <xf numFmtId="165" fontId="2" fillId="0" borderId="0" xfId="0" applyNumberFormat="1" applyFont="1" applyAlignment="1" applyProtection="1">
      <alignment horizontal="right"/>
      <protection/>
    </xf>
    <xf numFmtId="0" fontId="9" fillId="0" borderId="0" xfId="0" applyFont="1" applyProtection="1">
      <protection/>
    </xf>
    <xf numFmtId="165" fontId="7" fillId="0" borderId="0" xfId="0" applyNumberFormat="1" applyFont="1" applyProtection="1">
      <protection/>
    </xf>
    <xf numFmtId="0" fontId="7" fillId="0" borderId="0" xfId="0" applyFont="1" applyProtection="1">
      <protection/>
    </xf>
    <xf numFmtId="2" fontId="0" fillId="2" borderId="1" xfId="0" applyNumberFormat="1" applyFill="1" applyBorder="1" applyAlignment="1" applyProtection="1">
      <alignment horizontal="right"/>
      <protection locked="0"/>
    </xf>
    <xf numFmtId="0" fontId="10" fillId="0" borderId="0" xfId="0" applyFont="1" applyProtection="1">
      <protection/>
    </xf>
    <xf numFmtId="165" fontId="0" fillId="0" borderId="0" xfId="0" applyNumberFormat="1" applyProtection="1">
      <protection/>
    </xf>
    <xf numFmtId="165" fontId="5" fillId="0" borderId="0" xfId="0" applyNumberFormat="1" applyFont="1" applyFill="1" applyBorder="1" applyProtection="1">
      <protection/>
    </xf>
    <xf numFmtId="0" fontId="11"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'10-SUMMARY'!$K$7:$K$23</c:f>
              <c:strCache/>
            </c:strRef>
          </c:cat>
          <c:val>
            <c:numRef>
              <c:f>'10-SUMMARY'!$L$7:$L$23</c:f>
              <c:numCache/>
            </c:numRef>
          </c:val>
        </c:ser>
        <c:axId val="62897096"/>
        <c:axId val="29202953"/>
      </c:barChart>
      <c:catAx>
        <c:axId val="62897096"/>
        <c:scaling>
          <c:orientation val="minMax"/>
        </c:scaling>
        <c:axPos val="b"/>
        <c:delete val="0"/>
        <c:numFmt formatCode="General" sourceLinked="1"/>
        <c:majorTickMark val="out"/>
        <c:minorTickMark val="none"/>
        <c:tickLblPos val="nextTo"/>
        <c:crossAx val="29202953"/>
        <c:crosses val="autoZero"/>
        <c:auto val="1"/>
        <c:lblOffset val="100"/>
        <c:noMultiLvlLbl val="0"/>
      </c:catAx>
      <c:valAx>
        <c:axId val="29202953"/>
        <c:scaling>
          <c:orientation val="minMax"/>
        </c:scaling>
        <c:axPos val="l"/>
        <c:majorGridlines/>
        <c:delete val="0"/>
        <c:numFmt formatCode="General" sourceLinked="1"/>
        <c:majorTickMark val="out"/>
        <c:minorTickMark val="none"/>
        <c:tickLblPos val="nextTo"/>
        <c:crossAx val="62897096"/>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11</xdr:col>
      <xdr:colOff>142875</xdr:colOff>
      <xdr:row>27</xdr:row>
      <xdr:rowOff>180975</xdr:rowOff>
    </xdr:to>
    <xdr:sp macro="" textlink="">
      <xdr:nvSpPr>
        <xdr:cNvPr id="6" name="TextBox 5"/>
        <xdr:cNvSpPr txBox="1"/>
      </xdr:nvSpPr>
      <xdr:spPr>
        <a:xfrm>
          <a:off x="76200" y="114300"/>
          <a:ext cx="6772275" cy="5210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a:t>
          </a:r>
          <a:r>
            <a:rPr lang="en-US" sz="1400" b="1">
              <a:solidFill>
                <a:schemeClr val="dk1"/>
              </a:solidFill>
              <a:effectLst/>
              <a:latin typeface="+mn-lt"/>
              <a:ea typeface="+mn-ea"/>
              <a:cs typeface="+mn-cs"/>
            </a:rPr>
            <a:t>Know now. Know </a:t>
          </a:r>
          <a:r>
            <a:rPr lang="en-US" sz="1400" b="1">
              <a:solidFill>
                <a:srgbClr val="FF0000"/>
              </a:solidFill>
              <a:effectLst/>
              <a:latin typeface="+mn-lt"/>
              <a:ea typeface="+mn-ea"/>
              <a:cs typeface="+mn-cs"/>
            </a:rPr>
            <a:t>now</a:t>
          </a:r>
          <a:r>
            <a:rPr lang="en-US" sz="1400" b="1">
              <a:solidFill>
                <a:schemeClr val="dk1"/>
              </a:solidFill>
              <a:effectLst/>
              <a:latin typeface="+mn-lt"/>
              <a:ea typeface="+mn-ea"/>
              <a:cs typeface="+mn-cs"/>
            </a:rPr>
            <a:t>.</a:t>
          </a:r>
          <a:endParaRPr lang="en-US" sz="1400">
            <a:effectLst/>
          </a:endParaRPr>
        </a:p>
        <a:p>
          <a:pPr algn="ctr"/>
          <a:r>
            <a:rPr lang="en-US" sz="4000" b="1">
              <a:solidFill>
                <a:schemeClr val="dk1"/>
              </a:solidFill>
              <a:effectLst/>
              <a:latin typeface="+mn-lt"/>
              <a:ea typeface="+mn-ea"/>
              <a:cs typeface="+mn-cs"/>
            </a:rPr>
            <a:t>Grazing Cornstalks</a:t>
          </a:r>
        </a:p>
        <a:p>
          <a:pPr algn="ctr"/>
          <a:r>
            <a:rPr lang="en-US" sz="1800" b="1">
              <a:solidFill>
                <a:schemeClr val="dk1"/>
              </a:solidFill>
              <a:effectLst/>
              <a:latin typeface="+mn-lt"/>
              <a:ea typeface="+mn-ea"/>
              <a:cs typeface="+mn-cs"/>
            </a:rPr>
            <a:t>A Decision Support Tool to Evaluate the Economics </a:t>
          </a:r>
        </a:p>
        <a:p>
          <a:pPr algn="ctr"/>
          <a:r>
            <a:rPr lang="en-US" sz="1200" i="1">
              <a:solidFill>
                <a:schemeClr val="dk1"/>
              </a:solidFill>
              <a:effectLst/>
              <a:latin typeface="+mn-lt"/>
              <a:ea typeface="+mn-ea"/>
              <a:cs typeface="+mn-cs"/>
            </a:rPr>
            <a:t>Aaron Stalker, Robert Klein, Bo Liu, Tim Shaver, Matt Stockton, Simon van Donk, Steven Young</a:t>
          </a:r>
          <a:endParaRPr lang="en-US" sz="1200">
            <a:solidFill>
              <a:schemeClr val="dk1"/>
            </a:solidFill>
            <a:effectLst/>
            <a:latin typeface="+mn-lt"/>
            <a:ea typeface="+mn-ea"/>
            <a:cs typeface="+mn-cs"/>
          </a:endParaRPr>
        </a:p>
        <a:p>
          <a:endParaRPr lang="en-US" sz="1200"/>
        </a:p>
        <a:p>
          <a:r>
            <a:rPr lang="en-US" sz="1200"/>
            <a:t>This spreadsheet calculates the economics of grazing corn residue. It compares grazing versus not grazing. </a:t>
          </a:r>
        </a:p>
        <a:p>
          <a:endParaRPr lang="en-US" sz="1200"/>
        </a:p>
        <a:p>
          <a:r>
            <a:rPr lang="en-US" sz="1200"/>
            <a:t>The spreadsheet</a:t>
          </a:r>
          <a:r>
            <a:rPr lang="en-US" sz="1200" baseline="0"/>
            <a:t> </a:t>
          </a:r>
          <a:r>
            <a:rPr lang="en-US" sz="1200"/>
            <a:t>takes into account as many relevant</a:t>
          </a:r>
          <a:r>
            <a:rPr lang="en-US" sz="1200" baseline="0"/>
            <a:t> </a:t>
          </a:r>
          <a:r>
            <a:rPr lang="en-US" sz="1200"/>
            <a:t>factors as possible</a:t>
          </a:r>
          <a:r>
            <a:rPr lang="en-US" sz="1200" baseline="0"/>
            <a:t>. Please also see the NebGuide that comes with this spreadsheet.</a:t>
          </a:r>
        </a:p>
        <a:p>
          <a:endParaRPr lang="en-US" sz="1200" baseline="0"/>
        </a:p>
        <a:p>
          <a:r>
            <a:rPr lang="en-US" sz="1200"/>
            <a:t>Please</a:t>
          </a:r>
          <a:r>
            <a:rPr lang="en-US" sz="1200" baseline="0"/>
            <a:t> proceed to the 'inputs' sheet.</a:t>
          </a:r>
        </a:p>
        <a:p>
          <a:endParaRPr lang="en-US" sz="1200" baseline="0"/>
        </a:p>
        <a:p>
          <a:endParaRPr lang="en-US" sz="1200" baseline="0"/>
        </a:p>
        <a:p>
          <a:pPr algn="r" rtl="0"/>
          <a:r>
            <a:rPr lang="en-US" sz="900" b="0" i="0" u="none" strike="noStrike" baseline="30000" smtClean="0">
              <a:solidFill>
                <a:schemeClr val="dk1"/>
              </a:solidFill>
              <a:latin typeface="+mn-lt"/>
              <a:ea typeface="+mn-ea"/>
              <a:cs typeface="+mn-cs"/>
            </a:rPr>
            <a:t>Extension is a Division of the Institute of Agriculture and Natural Resources at the University of</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Nebraska–Lincoln </a:t>
          </a:r>
          <a:br>
            <a:rPr lang="en-US" sz="900" b="0" i="0" u="none" strike="noStrike" baseline="30000" smtClean="0">
              <a:solidFill>
                <a:schemeClr val="dk1"/>
              </a:solidFill>
              <a:latin typeface="+mn-lt"/>
              <a:ea typeface="+mn-ea"/>
              <a:cs typeface="+mn-cs"/>
            </a:rPr>
          </a:br>
          <a:r>
            <a:rPr lang="en-US" sz="900" b="0" i="0" u="none" strike="noStrike" baseline="30000" smtClean="0">
              <a:solidFill>
                <a:schemeClr val="dk1"/>
              </a:solidFill>
              <a:latin typeface="+mn-lt"/>
              <a:ea typeface="+mn-ea"/>
              <a:cs typeface="+mn-cs"/>
            </a:rPr>
            <a:t>cooperating with the Counties and the United States Department of Agriculture.</a:t>
          </a:r>
        </a:p>
        <a:p>
          <a:pPr algn="r" rtl="0"/>
          <a:endParaRPr lang="en-US" sz="900" b="0" i="0" u="none" strike="noStrike" baseline="30000" smtClean="0">
            <a:solidFill>
              <a:schemeClr val="dk1"/>
            </a:solidFill>
            <a:latin typeface="+mn-lt"/>
            <a:ea typeface="+mn-ea"/>
            <a:cs typeface="+mn-cs"/>
          </a:endParaRPr>
        </a:p>
        <a:p>
          <a:pPr algn="r" rtl="0"/>
          <a:r>
            <a:rPr lang="en-US" sz="900" b="0" i="0" u="none" strike="noStrike" baseline="30000" smtClean="0">
              <a:solidFill>
                <a:schemeClr val="dk1"/>
              </a:solidFill>
              <a:latin typeface="+mn-lt"/>
              <a:ea typeface="+mn-ea"/>
              <a:cs typeface="+mn-cs"/>
            </a:rPr>
            <a:t>University of Nebraska–Lincoln Extension educational programs abide with the nondiscrimination</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policies </a:t>
          </a:r>
          <a:br>
            <a:rPr lang="en-US" sz="900" b="0" i="0" u="none" strike="noStrike" baseline="30000" smtClean="0">
              <a:solidFill>
                <a:schemeClr val="dk1"/>
              </a:solidFill>
              <a:latin typeface="+mn-lt"/>
              <a:ea typeface="+mn-ea"/>
              <a:cs typeface="+mn-cs"/>
            </a:rPr>
          </a:br>
          <a:r>
            <a:rPr lang="en-US" sz="900" b="0" i="0" u="none" strike="noStrike" baseline="30000" smtClean="0">
              <a:solidFill>
                <a:schemeClr val="dk1"/>
              </a:solidFill>
              <a:latin typeface="+mn-lt"/>
              <a:ea typeface="+mn-ea"/>
              <a:cs typeface="+mn-cs"/>
            </a:rPr>
            <a:t>of the University of Nebraska–Lincoln and the United States Department of Agriculture.</a:t>
          </a:r>
        </a:p>
        <a:p>
          <a:pPr algn="r" rtl="0"/>
          <a:endParaRPr lang="en-US" sz="900" b="0" i="0" u="none" strike="noStrike" baseline="30000" smtClean="0">
            <a:solidFill>
              <a:schemeClr val="dk1"/>
            </a:solidFill>
            <a:latin typeface="+mn-lt"/>
            <a:ea typeface="+mn-ea"/>
            <a:cs typeface="+mn-cs"/>
          </a:endParaRPr>
        </a:p>
        <a:p>
          <a:pPr algn="r" rtl="0"/>
          <a:r>
            <a:rPr lang="en-US" sz="900" b="0" i="0" u="none" strike="noStrike" baseline="30000" smtClean="0">
              <a:solidFill>
                <a:schemeClr val="dk1"/>
              </a:solidFill>
              <a:latin typeface="+mn-lt"/>
              <a:ea typeface="+mn-ea"/>
              <a:cs typeface="+mn-cs"/>
            </a:rPr>
            <a:t>© 2012, The Board of Regents of the University of Nebraska on behalf of the</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University of Nebraska–Lincoln Extension.  All rights reserved.</a:t>
          </a:r>
        </a:p>
        <a:p>
          <a:endParaRPr lang="en-US" sz="900" baseline="0">
            <a:latin typeface="+mn-lt"/>
          </a:endParaRPr>
        </a:p>
        <a:p>
          <a:endParaRPr lang="en-US" sz="1200" baseline="0"/>
        </a:p>
        <a:p>
          <a:endParaRPr lang="en-US" sz="1200" baseline="0"/>
        </a:p>
        <a:p>
          <a:endParaRPr lang="en-US" sz="1200"/>
        </a:p>
        <a:p>
          <a:endParaRPr lang="en-US" sz="1200"/>
        </a:p>
      </xdr:txBody>
    </xdr:sp>
    <xdr:clientData/>
  </xdr:twoCellAnchor>
  <xdr:twoCellAnchor editAs="oneCell">
    <xdr:from>
      <xdr:col>5</xdr:col>
      <xdr:colOff>209550</xdr:colOff>
      <xdr:row>1</xdr:row>
      <xdr:rowOff>9525</xdr:rowOff>
    </xdr:from>
    <xdr:to>
      <xdr:col>10</xdr:col>
      <xdr:colOff>600075</xdr:colOff>
      <xdr:row>6</xdr:row>
      <xdr:rowOff>66675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257550" y="200025"/>
          <a:ext cx="3438525" cy="1009650"/>
        </a:xfrm>
        <a:prstGeom prst="rect">
          <a:avLst/>
        </a:prstGeom>
        <a:ln>
          <a:noFill/>
        </a:ln>
      </xdr:spPr>
    </xdr:pic>
    <xdr:clientData/>
  </xdr:twoCellAnchor>
  <xdr:oneCellAnchor>
    <xdr:from>
      <xdr:col>14</xdr:col>
      <xdr:colOff>47625</xdr:colOff>
      <xdr:row>17</xdr:row>
      <xdr:rowOff>19050</xdr:rowOff>
    </xdr:from>
    <xdr:ext cx="180975" cy="266700"/>
    <xdr:sp macro="" textlink="">
      <xdr:nvSpPr>
        <xdr:cNvPr id="3" name="TextBox 2"/>
        <xdr:cNvSpPr txBox="1"/>
      </xdr:nvSpPr>
      <xdr:spPr>
        <a:xfrm>
          <a:off x="8582025" y="325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247650</xdr:colOff>
      <xdr:row>22</xdr:row>
      <xdr:rowOff>85725</xdr:rowOff>
    </xdr:from>
    <xdr:to>
      <xdr:col>1</xdr:col>
      <xdr:colOff>257175</xdr:colOff>
      <xdr:row>26</xdr:row>
      <xdr:rowOff>66675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47650" y="4276725"/>
          <a:ext cx="619125" cy="7429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19050</xdr:rowOff>
    </xdr:from>
    <xdr:to>
      <xdr:col>9</xdr:col>
      <xdr:colOff>285750</xdr:colOff>
      <xdr:row>22</xdr:row>
      <xdr:rowOff>9525</xdr:rowOff>
    </xdr:to>
    <xdr:sp macro="" textlink="">
      <xdr:nvSpPr>
        <xdr:cNvPr id="2" name="TextBox 1"/>
        <xdr:cNvSpPr txBox="1"/>
      </xdr:nvSpPr>
      <xdr:spPr>
        <a:xfrm>
          <a:off x="5010150" y="400050"/>
          <a:ext cx="2724150" cy="3800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effectLst/>
              <a:latin typeface="+mn-lt"/>
              <a:ea typeface="+mn-ea"/>
              <a:cs typeface="+mn-cs"/>
            </a:rPr>
            <a:t>There may be a greater need for controlling</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weeds when residue is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removed. Costs</a:t>
          </a:r>
          <a:r>
            <a:rPr lang="en-US" sz="1200" baseline="0">
              <a:solidFill>
                <a:schemeClr val="dk1"/>
              </a:solidFill>
              <a:effectLst/>
              <a:latin typeface="+mn-lt"/>
              <a:ea typeface="+mn-ea"/>
              <a:cs typeface="+mn-cs"/>
            </a:rPr>
            <a:t> associated with this increased need can take the form of 1) decreased yield if no action is takent to control weed competition, 2) increased herbicide applications or rates, or 3) increased tillage.</a:t>
          </a:r>
        </a:p>
        <a:p>
          <a:r>
            <a:rPr lang="en-US" sz="1200" baseline="0">
              <a:solidFill>
                <a:schemeClr val="dk1"/>
              </a:solidFill>
              <a:effectLst/>
              <a:latin typeface="+mn-lt"/>
              <a:ea typeface="+mn-ea"/>
              <a:cs typeface="+mn-cs"/>
            </a:rPr>
            <a:t>Usually, only one of the three is applicable. Enter only the cost difference between a grazed and un-grazed situation, not the total cost for the field.</a:t>
          </a:r>
          <a:endParaRPr lang="en-US" sz="1200">
            <a:solidFill>
              <a:schemeClr val="dk1"/>
            </a:solidFill>
            <a:effectLst/>
            <a:latin typeface="+mn-lt"/>
            <a:ea typeface="+mn-ea"/>
            <a:cs typeface="+mn-cs"/>
          </a:endParaRP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following costs come from the </a:t>
          </a:r>
          <a:r>
            <a:rPr lang="en-US" sz="1200" b="1" baseline="0">
              <a:solidFill>
                <a:schemeClr val="dk1"/>
              </a:solidFill>
              <a:effectLst/>
              <a:latin typeface="+mn-lt"/>
              <a:ea typeface="+mn-ea"/>
              <a:cs typeface="+mn-cs"/>
            </a:rPr>
            <a:t>2012 </a:t>
          </a:r>
          <a:r>
            <a:rPr lang="en-US" sz="1200" b="1"/>
            <a:t>Nebraska Crop Budgets,  </a:t>
          </a:r>
          <a:r>
            <a:rPr lang="en-US" sz="1200" b="1">
              <a:solidFill>
                <a:schemeClr val="dk1"/>
              </a:solidFill>
              <a:effectLst/>
              <a:latin typeface="+mn-lt"/>
              <a:ea typeface="+mn-ea"/>
              <a:cs typeface="+mn-cs"/>
            </a:rPr>
            <a:t>EC 872</a:t>
          </a:r>
          <a:r>
            <a:rPr lang="en-US" sz="1200">
              <a:solidFill>
                <a:schemeClr val="dk1"/>
              </a:solidFill>
              <a:effectLst/>
              <a:latin typeface="+mn-lt"/>
              <a:ea typeface="+mn-ea"/>
              <a:cs typeface="+mn-cs"/>
            </a:rPr>
            <a:t>:</a:t>
          </a:r>
        </a:p>
        <a:p>
          <a:r>
            <a:rPr lang="en-US" sz="1200">
              <a:solidFill>
                <a:schemeClr val="dk1"/>
              </a:solidFill>
              <a:effectLst/>
              <a:latin typeface="+mn-lt"/>
              <a:ea typeface="+mn-ea"/>
              <a:cs typeface="+mn-cs"/>
            </a:rPr>
            <a:t>herbicide: $39.30/ac </a:t>
          </a:r>
        </a:p>
        <a:p>
          <a:r>
            <a:rPr lang="en-US" sz="1200">
              <a:solidFill>
                <a:schemeClr val="dk1"/>
              </a:solidFill>
              <a:effectLst/>
              <a:latin typeface="+mn-lt"/>
              <a:ea typeface="+mn-ea"/>
              <a:cs typeface="+mn-cs"/>
            </a:rPr>
            <a:t>herbicide application: $5.50/ac</a:t>
          </a:r>
        </a:p>
        <a:p>
          <a:r>
            <a:rPr lang="en-US" sz="1200">
              <a:solidFill>
                <a:schemeClr val="dk1"/>
              </a:solidFill>
              <a:effectLst/>
              <a:latin typeface="+mn-lt"/>
              <a:ea typeface="+mn-ea"/>
              <a:cs typeface="+mn-cs"/>
            </a:rPr>
            <a:t>tillage (primary and finishing): </a:t>
          </a:r>
        </a:p>
        <a:p>
          <a:r>
            <a:rPr lang="en-US" sz="1200">
              <a:solidFill>
                <a:schemeClr val="dk1"/>
              </a:solidFill>
              <a:effectLst/>
              <a:latin typeface="+mn-lt"/>
              <a:ea typeface="+mn-ea"/>
              <a:cs typeface="+mn-cs"/>
            </a:rPr>
            <a:t>   $14/ac (one</a:t>
          </a:r>
          <a:r>
            <a:rPr lang="en-US" sz="1200" baseline="0">
              <a:solidFill>
                <a:schemeClr val="dk1"/>
              </a:solidFill>
              <a:effectLst/>
              <a:latin typeface="+mn-lt"/>
              <a:ea typeface="+mn-ea"/>
              <a:cs typeface="+mn-cs"/>
            </a:rPr>
            <a:t> operation</a:t>
          </a:r>
          <a:r>
            <a:rPr lang="en-US" sz="1200">
              <a:solidFill>
                <a:schemeClr val="dk1"/>
              </a:solidFill>
              <a:effectLst/>
              <a:latin typeface="+mn-lt"/>
              <a:ea typeface="+mn-ea"/>
              <a:cs typeface="+mn-cs"/>
            </a:rPr>
            <a:t>) </a:t>
          </a:r>
        </a:p>
        <a:p>
          <a:r>
            <a:rPr lang="en-US" sz="1200" baseline="0">
              <a:solidFill>
                <a:schemeClr val="dk1"/>
              </a:solidFill>
              <a:effectLst/>
              <a:latin typeface="+mn-lt"/>
              <a:ea typeface="+mn-ea"/>
              <a:cs typeface="+mn-cs"/>
            </a:rPr>
            <a:t>   $28/ac (two operations)</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180975</xdr:rowOff>
    </xdr:from>
    <xdr:to>
      <xdr:col>2</xdr:col>
      <xdr:colOff>104775</xdr:colOff>
      <xdr:row>35</xdr:row>
      <xdr:rowOff>9525</xdr:rowOff>
    </xdr:to>
    <xdr:sp macro="" textlink="">
      <xdr:nvSpPr>
        <xdr:cNvPr id="3" name="TextBox 2"/>
        <xdr:cNvSpPr txBox="1"/>
      </xdr:nvSpPr>
      <xdr:spPr>
        <a:xfrm>
          <a:off x="285750" y="5476875"/>
          <a:ext cx="2047875" cy="13525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t>This</a:t>
          </a:r>
          <a:r>
            <a:rPr lang="en-US" sz="1200" baseline="0"/>
            <a:t> sheet summarizes all the other sheets. It </a:t>
          </a:r>
          <a:r>
            <a:rPr lang="en-US" sz="1200" baseline="0">
              <a:solidFill>
                <a:schemeClr val="dk1"/>
              </a:solidFill>
              <a:latin typeface="+mn-lt"/>
              <a:ea typeface="+mn-ea"/>
              <a:cs typeface="+mn-cs"/>
            </a:rPr>
            <a:t>presents the bottom line in $ per year for the given corn price, field size, etc.</a:t>
          </a:r>
          <a:endParaRPr lang="en-US" sz="1200"/>
        </a:p>
      </xdr:txBody>
    </xdr:sp>
    <xdr:clientData/>
  </xdr:twoCellAnchor>
  <xdr:twoCellAnchor>
    <xdr:from>
      <xdr:col>9</xdr:col>
      <xdr:colOff>38100</xdr:colOff>
      <xdr:row>26</xdr:row>
      <xdr:rowOff>0</xdr:rowOff>
    </xdr:from>
    <xdr:to>
      <xdr:col>17</xdr:col>
      <xdr:colOff>314325</xdr:colOff>
      <xdr:row>29</xdr:row>
      <xdr:rowOff>0</xdr:rowOff>
    </xdr:to>
    <xdr:sp macro="" textlink="">
      <xdr:nvSpPr>
        <xdr:cNvPr id="4" name="TextBox 3"/>
        <xdr:cNvSpPr txBox="1"/>
      </xdr:nvSpPr>
      <xdr:spPr>
        <a:xfrm>
          <a:off x="6400800" y="5029200"/>
          <a:ext cx="5153025" cy="647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en-US" sz="1400" b="1" i="0" baseline="0">
              <a:solidFill>
                <a:schemeClr val="dk1"/>
              </a:solidFill>
              <a:effectLst/>
              <a:latin typeface="+mn-lt"/>
              <a:ea typeface="+mn-ea"/>
              <a:cs typeface="+mn-cs"/>
            </a:rPr>
            <a:t>positive value: grazing residue makes economic sense</a:t>
          </a:r>
          <a:endParaRPr lang="en-US" sz="1400">
            <a:effectLst/>
          </a:endParaRPr>
        </a:p>
        <a:p>
          <a:pPr rtl="0"/>
          <a:r>
            <a:rPr lang="en-US" sz="1400" b="1" i="0" baseline="0">
              <a:solidFill>
                <a:schemeClr val="dk1"/>
              </a:solidFill>
              <a:effectLst/>
              <a:latin typeface="+mn-lt"/>
              <a:ea typeface="+mn-ea"/>
              <a:cs typeface="+mn-cs"/>
            </a:rPr>
            <a:t>negatve value: grazing residue does NOT make economic sense</a:t>
          </a:r>
          <a:endParaRPr lang="en-US" sz="1400">
            <a:effectLst/>
          </a:endParaRPr>
        </a:p>
        <a:p>
          <a:endParaRPr lang="en-US" sz="1400"/>
        </a:p>
        <a:p>
          <a:endParaRPr lang="en-US" sz="1400"/>
        </a:p>
        <a:p>
          <a:endParaRPr lang="en-US" sz="1400"/>
        </a:p>
      </xdr:txBody>
    </xdr:sp>
    <xdr:clientData/>
  </xdr:twoCellAnchor>
  <xdr:twoCellAnchor>
    <xdr:from>
      <xdr:col>8</xdr:col>
      <xdr:colOff>19050</xdr:colOff>
      <xdr:row>0</xdr:row>
      <xdr:rowOff>57150</xdr:rowOff>
    </xdr:from>
    <xdr:to>
      <xdr:col>18</xdr:col>
      <xdr:colOff>95250</xdr:colOff>
      <xdr:row>25</xdr:row>
      <xdr:rowOff>0</xdr:rowOff>
    </xdr:to>
    <xdr:graphicFrame macro="">
      <xdr:nvGraphicFramePr>
        <xdr:cNvPr id="5" name="Chart 4"/>
        <xdr:cNvGraphicFramePr/>
      </xdr:nvGraphicFramePr>
      <xdr:xfrm>
        <a:off x="5772150" y="57150"/>
        <a:ext cx="6172200" cy="4781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9525</xdr:rowOff>
    </xdr:from>
    <xdr:to>
      <xdr:col>14</xdr:col>
      <xdr:colOff>438150</xdr:colOff>
      <xdr:row>13</xdr:row>
      <xdr:rowOff>66675</xdr:rowOff>
    </xdr:to>
    <xdr:sp macro="" textlink="">
      <xdr:nvSpPr>
        <xdr:cNvPr id="2" name="TextBox 1"/>
        <xdr:cNvSpPr txBox="1"/>
      </xdr:nvSpPr>
      <xdr:spPr>
        <a:xfrm>
          <a:off x="6724650" y="200025"/>
          <a:ext cx="2257425" cy="23431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latin typeface="+mn-lt"/>
              <a:ea typeface="+mn-ea"/>
              <a:cs typeface="+mn-cs"/>
            </a:rPr>
            <a:t>Inputs in this 'inputs' sheet are</a:t>
          </a:r>
          <a:r>
            <a:rPr lang="en-US" sz="1200" baseline="0">
              <a:solidFill>
                <a:schemeClr val="dk1"/>
              </a:solidFill>
              <a:latin typeface="+mn-lt"/>
              <a:ea typeface="+mn-ea"/>
              <a:cs typeface="+mn-cs"/>
            </a:rPr>
            <a:t> </a:t>
          </a:r>
          <a:r>
            <a:rPr lang="en-US" sz="1200">
              <a:solidFill>
                <a:schemeClr val="dk1"/>
              </a:solidFill>
              <a:latin typeface="+mn-lt"/>
              <a:ea typeface="+mn-ea"/>
              <a:cs typeface="+mn-cs"/>
            </a:rPr>
            <a:t>used in multiple other sheets</a:t>
          </a:r>
        </a:p>
        <a:p>
          <a:endParaRPr lang="en-US" sz="1200"/>
        </a:p>
        <a:p>
          <a:r>
            <a:rPr lang="en-US" sz="1200">
              <a:solidFill>
                <a:schemeClr val="dk1"/>
              </a:solidFill>
              <a:effectLst/>
              <a:latin typeface="+mn-lt"/>
              <a:ea typeface="+mn-ea"/>
              <a:cs typeface="+mn-cs"/>
            </a:rPr>
            <a:t>Throughout the entire spreadsheet, input cells are colored blue. Use these cells to provide information that pertains to your situation. If a cell</a:t>
          </a:r>
          <a:r>
            <a:rPr lang="en-US" sz="1200" baseline="0">
              <a:solidFill>
                <a:schemeClr val="dk1"/>
              </a:solidFill>
              <a:effectLst/>
              <a:latin typeface="+mn-lt"/>
              <a:ea typeface="+mn-ea"/>
              <a:cs typeface="+mn-cs"/>
            </a:rPr>
            <a:t> has a red corner, place the cursor over that</a:t>
          </a:r>
          <a:r>
            <a:rPr lang="en-US" sz="1200">
              <a:solidFill>
                <a:schemeClr val="dk1"/>
              </a:solidFill>
              <a:effectLst/>
              <a:latin typeface="+mn-lt"/>
              <a:ea typeface="+mn-ea"/>
              <a:cs typeface="+mn-cs"/>
            </a:rPr>
            <a:t> cell for additional information (not available</a:t>
          </a:r>
          <a:r>
            <a:rPr lang="en-US" sz="1200" baseline="0">
              <a:solidFill>
                <a:schemeClr val="dk1"/>
              </a:solidFill>
              <a:effectLst/>
              <a:latin typeface="+mn-lt"/>
              <a:ea typeface="+mn-ea"/>
              <a:cs typeface="+mn-cs"/>
            </a:rPr>
            <a:t> for all cells)</a:t>
          </a:r>
          <a:r>
            <a:rPr lang="en-US" sz="1200">
              <a:solidFill>
                <a:schemeClr val="dk1"/>
              </a:solidFill>
              <a:effectLst/>
              <a:latin typeface="+mn-lt"/>
              <a:ea typeface="+mn-ea"/>
              <a:cs typeface="+mn-cs"/>
            </a:rPr>
            <a:t>.</a:t>
          </a:r>
          <a:endParaRPr lang="en-US" sz="1200">
            <a:effectLst/>
          </a:endParaRPr>
        </a:p>
        <a:p>
          <a:endParaRPr lang="en-US" sz="12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0</xdr:rowOff>
    </xdr:from>
    <xdr:to>
      <xdr:col>9</xdr:col>
      <xdr:colOff>600075</xdr:colOff>
      <xdr:row>14</xdr:row>
      <xdr:rowOff>76200</xdr:rowOff>
    </xdr:to>
    <xdr:sp macro="" textlink="">
      <xdr:nvSpPr>
        <xdr:cNvPr id="2" name="TextBox 1"/>
        <xdr:cNvSpPr txBox="1"/>
      </xdr:nvSpPr>
      <xdr:spPr>
        <a:xfrm>
          <a:off x="5876925" y="190500"/>
          <a:ext cx="2419350" cy="2552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latin typeface="+mn-lt"/>
              <a:ea typeface="+mn-ea"/>
              <a:cs typeface="+mn-cs"/>
            </a:rPr>
            <a:t>Use this sheet</a:t>
          </a:r>
          <a:r>
            <a:rPr lang="en-US" sz="1200" baseline="0">
              <a:solidFill>
                <a:schemeClr val="dk1"/>
              </a:solidFill>
              <a:latin typeface="+mn-lt"/>
              <a:ea typeface="+mn-ea"/>
              <a:cs typeface="+mn-cs"/>
            </a:rPr>
            <a:t> if you own/manage both the corn residue and the cattle that will graze the field. If you only  own/manage the residue do not use this sheet. Instead use sheet 3. Do not enter information into both sheet 2 and sheet 3.</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If you own/manage both the residue and the cattle then the value of the residue is compared to the next least expensive feeding option.</a:t>
          </a:r>
          <a:endParaRPr lang="en-US" sz="1200">
            <a:effectLst/>
          </a:endParaRPr>
        </a:p>
        <a:p>
          <a:endParaRPr lang="en-US" sz="12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9525</xdr:rowOff>
    </xdr:from>
    <xdr:to>
      <xdr:col>11</xdr:col>
      <xdr:colOff>28575</xdr:colOff>
      <xdr:row>9</xdr:row>
      <xdr:rowOff>133350</xdr:rowOff>
    </xdr:to>
    <xdr:sp macro="" textlink="">
      <xdr:nvSpPr>
        <xdr:cNvPr id="3" name="TextBox 2"/>
        <xdr:cNvSpPr txBox="1"/>
      </xdr:nvSpPr>
      <xdr:spPr>
        <a:xfrm>
          <a:off x="4724400" y="200025"/>
          <a:ext cx="4276725" cy="1647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solidFill>
                <a:schemeClr val="dk1"/>
              </a:solidFill>
              <a:latin typeface="+mn-lt"/>
              <a:ea typeface="+mn-ea"/>
              <a:cs typeface="+mn-cs"/>
            </a:rPr>
            <a:t>Use this sheet</a:t>
          </a:r>
          <a:r>
            <a:rPr lang="en-US" sz="1200" baseline="0">
              <a:solidFill>
                <a:schemeClr val="dk1"/>
              </a:solidFill>
              <a:latin typeface="+mn-lt"/>
              <a:ea typeface="+mn-ea"/>
              <a:cs typeface="+mn-cs"/>
            </a:rPr>
            <a:t> if you own only the corn residue and will rent the field to another person. If you own/manage the residue and the cattle do not use this sheet. Instead use sheet 2. Do not enter information into both sheet 2 and sheet 3.</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If you own/manage only the residue then the value of the residue is the income generated from the rent. Items included in the "</a:t>
          </a:r>
          <a:r>
            <a:rPr lang="en-US" sz="1200" b="1" baseline="0">
              <a:solidFill>
                <a:schemeClr val="dk1"/>
              </a:solidFill>
              <a:effectLst/>
              <a:latin typeface="+mn-lt"/>
              <a:ea typeface="+mn-ea"/>
              <a:cs typeface="+mn-cs"/>
            </a:rPr>
            <a:t>Costs</a:t>
          </a:r>
          <a:r>
            <a:rPr lang="en-US" sz="1200" b="0" baseline="0">
              <a:solidFill>
                <a:schemeClr val="dk1"/>
              </a:solidFill>
              <a:effectLst/>
              <a:latin typeface="+mn-lt"/>
              <a:ea typeface="+mn-ea"/>
              <a:cs typeface="+mn-cs"/>
            </a:rPr>
            <a:t>" section are subtracted from the rental income.</a:t>
          </a:r>
          <a:endParaRPr lang="en-US" sz="1200">
            <a:effectLst/>
          </a:endParaRPr>
        </a:p>
        <a:p>
          <a:endParaRPr lang="en-US" sz="12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180975</xdr:rowOff>
    </xdr:from>
    <xdr:to>
      <xdr:col>10</xdr:col>
      <xdr:colOff>352425</xdr:colOff>
      <xdr:row>25</xdr:row>
      <xdr:rowOff>0</xdr:rowOff>
    </xdr:to>
    <xdr:sp macro="" textlink="">
      <xdr:nvSpPr>
        <xdr:cNvPr id="2" name="TextBox 1"/>
        <xdr:cNvSpPr txBox="1"/>
      </xdr:nvSpPr>
      <xdr:spPr>
        <a:xfrm>
          <a:off x="5676900" y="371475"/>
          <a:ext cx="2781300" cy="4391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Diseases</a:t>
          </a:r>
          <a:r>
            <a:rPr lang="en-US" sz="1200" baseline="0">
              <a:solidFill>
                <a:schemeClr val="dk1"/>
              </a:solidFill>
              <a:effectLst/>
              <a:latin typeface="+mn-lt"/>
              <a:ea typeface="+mn-ea"/>
              <a:cs typeface="+mn-cs"/>
            </a:rPr>
            <a:t> may be less prevalent when residue is grazed. The value of decreased diseases could be realized in two ways: 1)I</a:t>
          </a:r>
          <a:r>
            <a:rPr lang="en-US" sz="1200">
              <a:solidFill>
                <a:schemeClr val="dk1"/>
              </a:solidFill>
              <a:effectLst/>
              <a:latin typeface="+mn-lt"/>
              <a:ea typeface="+mn-ea"/>
              <a:cs typeface="+mn-cs"/>
            </a:rPr>
            <a:t>f no effort was made to control diseases an increase in yield would be</a:t>
          </a:r>
          <a:r>
            <a:rPr lang="en-US" sz="1200" baseline="0">
              <a:solidFill>
                <a:schemeClr val="dk1"/>
              </a:solidFill>
              <a:effectLst/>
              <a:latin typeface="+mn-lt"/>
              <a:ea typeface="+mn-ea"/>
              <a:cs typeface="+mn-cs"/>
            </a:rPr>
            <a:t> expected following grazing. If this is the case enter the expected yeild difference between a grazed and un-grazed field if no effort is made to control diseases. 2) Instead of incurring a yeild reduction, additional fungicide could be applied. In this case </a:t>
          </a:r>
          <a:r>
            <a:rPr lang="en-US" sz="1200">
              <a:solidFill>
                <a:schemeClr val="dk1"/>
              </a:solidFill>
              <a:effectLst/>
              <a:latin typeface="+mn-lt"/>
              <a:ea typeface="+mn-ea"/>
              <a:cs typeface="+mn-cs"/>
            </a:rPr>
            <a:t>a credit should be given for grazing in lieu</a:t>
          </a:r>
          <a:r>
            <a:rPr lang="en-US" sz="1200" baseline="0">
              <a:solidFill>
                <a:schemeClr val="dk1"/>
              </a:solidFill>
              <a:effectLst/>
              <a:latin typeface="+mn-lt"/>
              <a:ea typeface="+mn-ea"/>
              <a:cs typeface="+mn-cs"/>
            </a:rPr>
            <a:t> of </a:t>
          </a:r>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additional cost of controlling diseases. If this is the case enter the cost of additional fungicide application. </a:t>
          </a:r>
          <a:r>
            <a:rPr lang="en-US" sz="1100">
              <a:solidFill>
                <a:schemeClr val="dk1"/>
              </a:solidFill>
              <a:effectLst/>
              <a:latin typeface="+mn-lt"/>
              <a:ea typeface="+mn-ea"/>
              <a:cs typeface="+mn-cs"/>
            </a:rPr>
            <a:t>In addition to the cost of </a:t>
          </a:r>
          <a:r>
            <a:rPr lang="en-US" sz="1100" baseline="0">
              <a:solidFill>
                <a:schemeClr val="dk1"/>
              </a:solidFill>
              <a:effectLst/>
              <a:latin typeface="+mn-lt"/>
              <a:ea typeface="+mn-ea"/>
              <a:cs typeface="+mn-cs"/>
            </a:rPr>
            <a:t>purchasing additional fungicide, o</a:t>
          </a:r>
          <a:r>
            <a:rPr lang="en-US" sz="1100">
              <a:solidFill>
                <a:schemeClr val="dk1"/>
              </a:solidFill>
              <a:effectLst/>
              <a:latin typeface="+mn-lt"/>
              <a:ea typeface="+mn-ea"/>
              <a:cs typeface="+mn-cs"/>
            </a:rPr>
            <a:t>ther costs such as labor and fuel need to be added. </a:t>
          </a:r>
          <a:endParaRPr lang="en-US" sz="1200">
            <a:effectLst/>
          </a:endParaRP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Ordinarily,</a:t>
          </a:r>
          <a:r>
            <a:rPr lang="en-US" sz="1200" baseline="0">
              <a:solidFill>
                <a:schemeClr val="dk1"/>
              </a:solidFill>
              <a:effectLst/>
              <a:latin typeface="+mn-lt"/>
              <a:ea typeface="+mn-ea"/>
              <a:cs typeface="+mn-cs"/>
            </a:rPr>
            <a:t> a credit for both increased yield and a credit for decreased fungicide application will not occur at the same time. Enter one or the other.</a:t>
          </a:r>
        </a:p>
        <a:p>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180975</xdr:rowOff>
    </xdr:from>
    <xdr:to>
      <xdr:col>10</xdr:col>
      <xdr:colOff>438150</xdr:colOff>
      <xdr:row>15</xdr:row>
      <xdr:rowOff>114300</xdr:rowOff>
    </xdr:to>
    <xdr:sp macro="" textlink="">
      <xdr:nvSpPr>
        <xdr:cNvPr id="2" name="TextBox 1"/>
        <xdr:cNvSpPr txBox="1"/>
      </xdr:nvSpPr>
      <xdr:spPr>
        <a:xfrm>
          <a:off x="6667500" y="180975"/>
          <a:ext cx="2200275" cy="2790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t>This</a:t>
          </a:r>
          <a:r>
            <a:rPr lang="en-US" sz="1200" baseline="0"/>
            <a:t> table uses the same numbers for nutrient concentration as Table 1 in "Harvesting Crop Residues", Nebguide G1846.</a:t>
          </a:r>
        </a:p>
        <a:p>
          <a:endParaRPr lang="en-US" sz="1200"/>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Values differnet from those</a:t>
          </a:r>
          <a:r>
            <a:rPr lang="en-US" sz="1200" baseline="0">
              <a:solidFill>
                <a:schemeClr val="dk1"/>
              </a:solidFill>
              <a:effectLst/>
              <a:latin typeface="+mn-lt"/>
              <a:ea typeface="+mn-ea"/>
              <a:cs typeface="+mn-cs"/>
            </a:rPr>
            <a:t> found in Nebguide G1846 </a:t>
          </a:r>
          <a:r>
            <a:rPr lang="en-US" sz="1200">
              <a:solidFill>
                <a:schemeClr val="dk1"/>
              </a:solidFill>
              <a:effectLst/>
              <a:latin typeface="+mn-lt"/>
              <a:ea typeface="+mn-ea"/>
              <a:cs typeface="+mn-cs"/>
            </a:rPr>
            <a:t>have been published. Therefore, the nutrient concentrations in the spreadsheet are editable by the user.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Use current fertilizer prices.</a:t>
          </a:r>
        </a:p>
        <a:p>
          <a:endParaRPr lang="en-US" sz="12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180975</xdr:rowOff>
    </xdr:from>
    <xdr:to>
      <xdr:col>9</xdr:col>
      <xdr:colOff>409575</xdr:colOff>
      <xdr:row>16</xdr:row>
      <xdr:rowOff>57150</xdr:rowOff>
    </xdr:to>
    <xdr:sp macro="" textlink="">
      <xdr:nvSpPr>
        <xdr:cNvPr id="2" name="TextBox 1"/>
        <xdr:cNvSpPr txBox="1"/>
      </xdr:nvSpPr>
      <xdr:spPr>
        <a:xfrm>
          <a:off x="5734050" y="371475"/>
          <a:ext cx="2219325" cy="2733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t>This sheet calculates</a:t>
          </a:r>
          <a:r>
            <a:rPr lang="en-US" sz="1200" baseline="0"/>
            <a:t> the cost of increased lime needed to replace the cations contained in the residue consumed by cattle in order to prevent soil acidification. For many soils in NE this may be a negligible amount and can be ignored. </a:t>
          </a:r>
        </a:p>
        <a:p>
          <a:endParaRPr lang="en-US" sz="1200"/>
        </a:p>
        <a:p>
          <a:r>
            <a:rPr lang="en-US" sz="1200">
              <a:solidFill>
                <a:schemeClr val="dk1"/>
              </a:solidFill>
              <a:effectLst/>
              <a:latin typeface="+mn-lt"/>
              <a:ea typeface="+mn-ea"/>
              <a:cs typeface="+mn-cs"/>
            </a:rPr>
            <a:t>Enter the current lime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price.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cost to apply lime should also be considered if liming is required.</a:t>
          </a:r>
        </a:p>
        <a:p>
          <a:endParaRPr lang="en-US" sz="1200"/>
        </a:p>
        <a:p>
          <a:endParaRPr lang="en-US" sz="12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8</xdr:col>
      <xdr:colOff>600075</xdr:colOff>
      <xdr:row>15</xdr:row>
      <xdr:rowOff>104775</xdr:rowOff>
    </xdr:to>
    <xdr:sp macro="" textlink="">
      <xdr:nvSpPr>
        <xdr:cNvPr id="2" name="TextBox 1"/>
        <xdr:cNvSpPr txBox="1"/>
      </xdr:nvSpPr>
      <xdr:spPr>
        <a:xfrm>
          <a:off x="5162550" y="190500"/>
          <a:ext cx="1819275" cy="2771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a:t>Use</a:t>
          </a:r>
          <a:r>
            <a:rPr lang="en-US" sz="1200" baseline="0"/>
            <a:t> this sheet only if your field is fully irrigated.  If your field is deficit irrigated or non-irrigated use only sheet 8. Do not enter information into both sheet 7 and sheet 8.</a:t>
          </a:r>
        </a:p>
        <a:p>
          <a:endParaRPr lang="en-US" sz="1200"/>
        </a:p>
        <a:p>
          <a:r>
            <a:rPr lang="en-US" sz="1200"/>
            <a:t>This</a:t>
          </a:r>
          <a:r>
            <a:rPr lang="en-US" sz="1200" baseline="0"/>
            <a:t> sheet</a:t>
          </a:r>
          <a:r>
            <a:rPr lang="en-US" sz="1200"/>
            <a:t> calculates the pumping cost for the</a:t>
          </a:r>
          <a:r>
            <a:rPr lang="en-US" sz="1200" baseline="0"/>
            <a:t> additional water which must be </a:t>
          </a:r>
          <a:r>
            <a:rPr lang="en-US" sz="1200"/>
            <a:t>pumped because of water loss caused</a:t>
          </a:r>
          <a:r>
            <a:rPr lang="en-US" sz="1200" baseline="0"/>
            <a:t> by grazing residue .</a:t>
          </a:r>
        </a:p>
        <a:p>
          <a:endParaRPr lang="en-US" sz="1200" baseline="0"/>
        </a:p>
        <a:p>
          <a:endParaRPr lang="en-US" sz="12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9525</xdr:rowOff>
    </xdr:from>
    <xdr:to>
      <xdr:col>8</xdr:col>
      <xdr:colOff>180975</xdr:colOff>
      <xdr:row>14</xdr:row>
      <xdr:rowOff>76200</xdr:rowOff>
    </xdr:to>
    <xdr:sp macro="" textlink="">
      <xdr:nvSpPr>
        <xdr:cNvPr id="2" name="TextBox 1"/>
        <xdr:cNvSpPr txBox="1"/>
      </xdr:nvSpPr>
      <xdr:spPr>
        <a:xfrm>
          <a:off x="4371975" y="390525"/>
          <a:ext cx="2000250" cy="2352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r>
            <a:rPr lang="en-US" sz="1200" baseline="0">
              <a:solidFill>
                <a:schemeClr val="dk1"/>
              </a:solidFill>
              <a:latin typeface="+mn-lt"/>
              <a:ea typeface="+mn-ea"/>
              <a:cs typeface="+mn-cs"/>
            </a:rPr>
            <a:t>Use this sheet only if you deficit-irrigate your field or if it is a dry land/rain fed. If you fully irrigate your crop use only sheet 7. Do not enter information into both sheet 7 and sheet 8.</a:t>
          </a:r>
        </a:p>
        <a:p>
          <a:r>
            <a:rPr lang="en-US" sz="1200" baseline="0">
              <a:solidFill>
                <a:schemeClr val="dk1"/>
              </a:solidFill>
              <a:latin typeface="+mn-lt"/>
              <a:ea typeface="+mn-ea"/>
              <a:cs typeface="+mn-cs"/>
            </a:rPr>
            <a:t>This sheet calculates the reduction in yield due to reduced soil moisture caused by grazing residue. </a:t>
          </a:r>
        </a:p>
        <a:p>
          <a:endParaRPr lang="en-US" sz="12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6:N16"/>
  <sheetViews>
    <sheetView showZeros="0" tabSelected="1" workbookViewId="0" topLeftCell="A1">
      <selection activeCell="A5" sqref="A5:XFD5"/>
    </sheetView>
  </sheetViews>
  <sheetFormatPr defaultColWidth="9.140625" defaultRowHeight="15"/>
  <sheetData>
    <row r="16" ht="15">
      <c r="N16" s="80"/>
    </row>
  </sheetData>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showZeros="0" workbookViewId="0" topLeftCell="A1">
      <selection activeCell="B6" sqref="B6"/>
    </sheetView>
  </sheetViews>
  <sheetFormatPr defaultColWidth="9.140625" defaultRowHeight="15"/>
  <cols>
    <col min="1" max="1" width="40.7109375" style="14" customWidth="1"/>
    <col min="2" max="2" width="10.57421875" style="14" bestFit="1" customWidth="1"/>
    <col min="3" max="3" width="10.57421875" style="14" customWidth="1"/>
    <col min="4" max="4" width="4.140625" style="14" customWidth="1"/>
    <col min="5" max="16384" width="9.140625" style="14" customWidth="1"/>
  </cols>
  <sheetData>
    <row r="1" s="13" customFormat="1" ht="15">
      <c r="A1" s="13" t="s">
        <v>173</v>
      </c>
    </row>
    <row r="2" s="13" customFormat="1" ht="15"/>
    <row r="3" spans="1:3" s="17" customFormat="1" ht="15">
      <c r="A3" s="23" t="str">
        <f>'1-inputs'!A3</f>
        <v>corn price</v>
      </c>
      <c r="B3" s="60">
        <f>'1-inputs'!B3</f>
        <v>0</v>
      </c>
      <c r="C3" s="60" t="str">
        <f>'1-inputs'!C3</f>
        <v>$ per bushel</v>
      </c>
    </row>
    <row r="4" spans="1:3" s="17" customFormat="1" ht="15">
      <c r="A4" s="23" t="str">
        <f>'1-inputs'!A4</f>
        <v>field size</v>
      </c>
      <c r="B4" s="17">
        <f>'1-inputs'!B4</f>
        <v>0</v>
      </c>
      <c r="C4" s="17" t="str">
        <f>'1-inputs'!C4</f>
        <v>acres</v>
      </c>
    </row>
    <row r="5" s="17" customFormat="1" ht="15">
      <c r="A5" s="23"/>
    </row>
    <row r="6" spans="1:3" ht="15">
      <c r="A6" s="16" t="s">
        <v>48</v>
      </c>
      <c r="B6" s="1"/>
      <c r="C6" s="14" t="s">
        <v>185</v>
      </c>
    </row>
    <row r="7" spans="1:3" ht="15">
      <c r="A7" s="16" t="s">
        <v>149</v>
      </c>
      <c r="B7" s="33">
        <f>B6*B3</f>
        <v>0</v>
      </c>
      <c r="C7" s="14" t="s">
        <v>43</v>
      </c>
    </row>
    <row r="8" spans="1:5" ht="15">
      <c r="A8" s="16" t="s">
        <v>157</v>
      </c>
      <c r="B8" s="61">
        <f>B4*B7</f>
        <v>0</v>
      </c>
      <c r="C8" s="14" t="s">
        <v>42</v>
      </c>
      <c r="D8" s="14">
        <f>B4</f>
        <v>0</v>
      </c>
      <c r="E8" s="14" t="str">
        <f>C4</f>
        <v>acres</v>
      </c>
    </row>
    <row r="9" ht="15">
      <c r="A9" s="16"/>
    </row>
    <row r="10" spans="1:3" ht="15">
      <c r="A10" s="16" t="s">
        <v>51</v>
      </c>
      <c r="B10" s="1"/>
      <c r="C10" s="17" t="s">
        <v>184</v>
      </c>
    </row>
    <row r="11" spans="1:3" ht="15">
      <c r="A11" s="16" t="s">
        <v>52</v>
      </c>
      <c r="B11" s="1"/>
      <c r="C11" s="17" t="s">
        <v>184</v>
      </c>
    </row>
    <row r="12" spans="1:3" ht="15">
      <c r="A12" s="16" t="s">
        <v>155</v>
      </c>
      <c r="B12" s="32">
        <f>B10+B11</f>
        <v>0</v>
      </c>
      <c r="C12" s="17" t="s">
        <v>184</v>
      </c>
    </row>
    <row r="13" spans="1:5" ht="15">
      <c r="A13" s="16" t="s">
        <v>158</v>
      </c>
      <c r="B13" s="62">
        <f>B4*B12</f>
        <v>0</v>
      </c>
      <c r="C13" s="14" t="s">
        <v>42</v>
      </c>
      <c r="D13" s="14">
        <f>B4</f>
        <v>0</v>
      </c>
      <c r="E13" s="14" t="str">
        <f>C4</f>
        <v>acres</v>
      </c>
    </row>
    <row r="14" spans="1:3" ht="15">
      <c r="A14" s="16"/>
      <c r="B14" s="32"/>
      <c r="C14" s="17"/>
    </row>
    <row r="15" spans="1:3" ht="15">
      <c r="A15" s="16" t="s">
        <v>156</v>
      </c>
      <c r="B15" s="1"/>
      <c r="C15" s="17" t="s">
        <v>184</v>
      </c>
    </row>
    <row r="16" spans="1:5" ht="15">
      <c r="A16" s="16" t="s">
        <v>159</v>
      </c>
      <c r="B16" s="63">
        <f>B4*B15</f>
        <v>0</v>
      </c>
      <c r="C16" s="14" t="s">
        <v>42</v>
      </c>
      <c r="D16" s="14">
        <f>B4</f>
        <v>0</v>
      </c>
      <c r="E16" s="14" t="str">
        <f>C4</f>
        <v>acres</v>
      </c>
    </row>
    <row r="17" ht="15">
      <c r="B17" s="32"/>
    </row>
    <row r="18" spans="1:5" ht="15">
      <c r="A18" s="25" t="s">
        <v>160</v>
      </c>
      <c r="B18" s="59">
        <f>B8+B13+B16</f>
        <v>0</v>
      </c>
      <c r="C18" s="14" t="s">
        <v>41</v>
      </c>
      <c r="D18" s="14">
        <f>B4</f>
        <v>0</v>
      </c>
      <c r="E18" s="14" t="s">
        <v>1</v>
      </c>
    </row>
    <row r="22" ht="15">
      <c r="C22" s="32"/>
    </row>
    <row r="23" ht="15">
      <c r="C23" s="32"/>
    </row>
    <row r="24" ht="15">
      <c r="C24" s="32"/>
    </row>
    <row r="25" ht="15">
      <c r="C25" s="32"/>
    </row>
    <row r="26" ht="15">
      <c r="C26" s="32"/>
    </row>
    <row r="27" ht="15">
      <c r="C27" s="32"/>
    </row>
    <row r="28" ht="15">
      <c r="C28" s="32"/>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showZeros="0" workbookViewId="0" topLeftCell="A1">
      <selection activeCell="B11" sqref="B11"/>
    </sheetView>
  </sheetViews>
  <sheetFormatPr defaultColWidth="9.140625" defaultRowHeight="15"/>
  <cols>
    <col min="1" max="1" width="16.421875" style="14" bestFit="1" customWidth="1"/>
    <col min="2" max="2" width="17.00390625" style="65" customWidth="1"/>
    <col min="3" max="3" width="7.140625" style="14" customWidth="1"/>
    <col min="4" max="16384" width="9.140625" style="14" customWidth="1"/>
  </cols>
  <sheetData>
    <row r="1" ht="21">
      <c r="A1" s="77" t="s">
        <v>206</v>
      </c>
    </row>
    <row r="2" ht="15">
      <c r="A2" s="65" t="s">
        <v>205</v>
      </c>
    </row>
    <row r="3" spans="2:4" s="17" customFormat="1" ht="15">
      <c r="B3" s="66" t="str">
        <f>'1-inputs'!A3</f>
        <v>corn price</v>
      </c>
      <c r="C3" s="67">
        <f>'1-inputs'!B3</f>
        <v>0</v>
      </c>
      <c r="D3" s="68" t="str">
        <f>'1-inputs'!C3</f>
        <v>$ per bushel</v>
      </c>
    </row>
    <row r="4" spans="2:4" s="17" customFormat="1" ht="15">
      <c r="B4" s="66" t="str">
        <f>'1-inputs'!A4</f>
        <v>field size</v>
      </c>
      <c r="C4" s="69">
        <f>'1-inputs'!B4</f>
        <v>0</v>
      </c>
      <c r="D4" s="68" t="str">
        <f>'1-inputs'!C4</f>
        <v>acres</v>
      </c>
    </row>
    <row r="5" spans="2:4" s="17" customFormat="1" ht="15">
      <c r="B5" s="66" t="str">
        <f>'1-inputs'!A9</f>
        <v>actual days cattle on field</v>
      </c>
      <c r="C5" s="70">
        <f>'1-inputs'!B9</f>
        <v>0</v>
      </c>
      <c r="D5" s="71" t="str">
        <f>'1-inputs'!C9</f>
        <v>grazing days</v>
      </c>
    </row>
    <row r="6" spans="2:12" s="17" customFormat="1" ht="15">
      <c r="B6" s="68"/>
      <c r="C6" s="67"/>
      <c r="D6" s="68"/>
      <c r="K6" s="14"/>
      <c r="L6" s="14"/>
    </row>
    <row r="7" spans="1:12" ht="15">
      <c r="A7" s="13" t="s">
        <v>193</v>
      </c>
      <c r="B7" s="72" t="s">
        <v>189</v>
      </c>
      <c r="C7" s="42" t="s">
        <v>47</v>
      </c>
      <c r="D7" s="13" t="s">
        <v>55</v>
      </c>
      <c r="K7" s="14" t="str">
        <f>A8</f>
        <v>Feed</v>
      </c>
      <c r="L7" s="14">
        <f>B8</f>
        <v>0</v>
      </c>
    </row>
    <row r="8" spans="1:12" ht="15">
      <c r="A8" s="16" t="s">
        <v>199</v>
      </c>
      <c r="B8" s="61">
        <f>'2-feed savings'!B32</f>
        <v>0</v>
      </c>
      <c r="C8" s="35">
        <v>2</v>
      </c>
      <c r="D8" s="14" t="s">
        <v>161</v>
      </c>
      <c r="K8" s="14" t="str">
        <f aca="true" t="shared" si="0" ref="K8:L8">A9</f>
        <v>Rent</v>
      </c>
      <c r="L8" s="14">
        <f t="shared" si="0"/>
        <v>0</v>
      </c>
    </row>
    <row r="9" spans="1:12" ht="15">
      <c r="A9" s="16" t="s">
        <v>200</v>
      </c>
      <c r="B9" s="61">
        <f>'3-rent'!B21</f>
        <v>0</v>
      </c>
      <c r="C9" s="35">
        <v>3</v>
      </c>
      <c r="D9" s="14" t="s">
        <v>162</v>
      </c>
      <c r="K9" s="14" t="str">
        <f aca="true" t="shared" si="1" ref="K9:L9">A10</f>
        <v>Dieases</v>
      </c>
      <c r="L9" s="14">
        <f t="shared" si="1"/>
        <v>0</v>
      </c>
    </row>
    <row r="10" spans="1:12" ht="15">
      <c r="A10" s="16" t="s">
        <v>132</v>
      </c>
      <c r="B10" s="61">
        <f>'4-diseases'!B15</f>
        <v>0</v>
      </c>
      <c r="C10" s="35">
        <v>4</v>
      </c>
      <c r="D10" s="14" t="s">
        <v>168</v>
      </c>
      <c r="K10" s="14" t="str">
        <f aca="true" t="shared" si="2" ref="K10:L10">A11</f>
        <v>Cold soil</v>
      </c>
      <c r="L10" s="14">
        <f t="shared" si="2"/>
        <v>0</v>
      </c>
    </row>
    <row r="11" spans="1:12" ht="15">
      <c r="A11" s="16" t="s">
        <v>133</v>
      </c>
      <c r="B11" s="11"/>
      <c r="C11" s="35"/>
      <c r="D11" s="14" t="s">
        <v>190</v>
      </c>
      <c r="K11" s="14" t="str">
        <f aca="true" t="shared" si="3" ref="K11:L11">A12</f>
        <v>Wet soil</v>
      </c>
      <c r="L11" s="14">
        <f t="shared" si="3"/>
        <v>0</v>
      </c>
    </row>
    <row r="12" spans="1:12" ht="15">
      <c r="A12" s="16" t="s">
        <v>134</v>
      </c>
      <c r="B12" s="11"/>
      <c r="C12" s="35"/>
      <c r="D12" s="14" t="s">
        <v>191</v>
      </c>
      <c r="K12" s="14" t="str">
        <f>A13</f>
        <v xml:space="preserve">Planting </v>
      </c>
      <c r="L12" s="14">
        <f>B13</f>
        <v>0</v>
      </c>
    </row>
    <row r="13" spans="1:12" ht="15">
      <c r="A13" s="16" t="s">
        <v>135</v>
      </c>
      <c r="B13" s="12"/>
      <c r="D13" s="14" t="s">
        <v>192</v>
      </c>
      <c r="K13" s="14" t="str">
        <f aca="true" t="shared" si="4" ref="K13">A14</f>
        <v>Volunteer</v>
      </c>
      <c r="L13" s="14">
        <f aca="true" t="shared" si="5" ref="L13">B14</f>
        <v>0</v>
      </c>
    </row>
    <row r="14" spans="1:12" ht="15">
      <c r="A14" s="16" t="s">
        <v>201</v>
      </c>
      <c r="B14" s="11"/>
      <c r="D14" s="14" t="s">
        <v>171</v>
      </c>
      <c r="K14" s="14" t="str">
        <f>A15</f>
        <v xml:space="preserve">Misc credit </v>
      </c>
      <c r="L14" s="14">
        <f>B15</f>
        <v>0</v>
      </c>
    </row>
    <row r="15" spans="1:12" ht="15">
      <c r="A15" s="16" t="s">
        <v>210</v>
      </c>
      <c r="B15" s="11"/>
      <c r="D15" s="14" t="s">
        <v>195</v>
      </c>
      <c r="K15" s="14" t="str">
        <f>A18</f>
        <v>Nutrients</v>
      </c>
      <c r="L15" s="78">
        <f>B18*-1</f>
        <v>0</v>
      </c>
    </row>
    <row r="16" spans="1:12" ht="15">
      <c r="A16" s="25" t="s">
        <v>197</v>
      </c>
      <c r="B16" s="79">
        <f>SUM(B8:B15)</f>
        <v>0</v>
      </c>
      <c r="K16" s="14" t="str">
        <f aca="true" t="shared" si="6" ref="K16:K20">A19</f>
        <v>Lime</v>
      </c>
      <c r="L16" s="78">
        <f aca="true" t="shared" si="7" ref="L16:L20">B19*-1</f>
        <v>0</v>
      </c>
    </row>
    <row r="17" spans="1:12" ht="15">
      <c r="A17" s="13" t="s">
        <v>194</v>
      </c>
      <c r="B17" s="61"/>
      <c r="C17" s="35"/>
      <c r="K17" s="14" t="str">
        <f t="shared" si="6"/>
        <v>Irrigation</v>
      </c>
      <c r="L17" s="78">
        <f t="shared" si="7"/>
        <v>0</v>
      </c>
    </row>
    <row r="18" spans="1:12" ht="15">
      <c r="A18" s="16" t="s">
        <v>128</v>
      </c>
      <c r="B18" s="61">
        <f>'5-nutrients'!$B$20</f>
        <v>0</v>
      </c>
      <c r="C18" s="35">
        <v>5</v>
      </c>
      <c r="D18" s="14" t="s">
        <v>163</v>
      </c>
      <c r="K18" s="14" t="str">
        <f t="shared" si="6"/>
        <v>Deficit irr.</v>
      </c>
      <c r="L18" s="78">
        <f t="shared" si="7"/>
        <v>0</v>
      </c>
    </row>
    <row r="19" spans="1:12" ht="15">
      <c r="A19" s="16" t="s">
        <v>129</v>
      </c>
      <c r="B19" s="61">
        <f>'6-lime'!B14</f>
        <v>0</v>
      </c>
      <c r="C19" s="35">
        <v>6</v>
      </c>
      <c r="D19" s="14" t="s">
        <v>164</v>
      </c>
      <c r="K19" s="14" t="str">
        <f t="shared" si="6"/>
        <v>Weeds</v>
      </c>
      <c r="L19" s="78">
        <f t="shared" si="7"/>
        <v>0</v>
      </c>
    </row>
    <row r="20" spans="1:12" ht="15">
      <c r="A20" s="16" t="s">
        <v>136</v>
      </c>
      <c r="B20" s="61">
        <f>'7-water pumping'!B20</f>
        <v>0</v>
      </c>
      <c r="C20" s="35">
        <v>7</v>
      </c>
      <c r="D20" s="14" t="s">
        <v>165</v>
      </c>
      <c r="K20" s="14" t="str">
        <f t="shared" si="6"/>
        <v xml:space="preserve">Wind </v>
      </c>
      <c r="L20" s="78">
        <f t="shared" si="7"/>
        <v>0</v>
      </c>
    </row>
    <row r="21" spans="1:12" ht="15">
      <c r="A21" s="16" t="s">
        <v>130</v>
      </c>
      <c r="B21" s="61">
        <f>'8-water deficit'!B8</f>
        <v>0</v>
      </c>
      <c r="C21" s="35">
        <v>8</v>
      </c>
      <c r="D21" s="14" t="s">
        <v>166</v>
      </c>
      <c r="K21" s="14" t="str">
        <f aca="true" t="shared" si="8" ref="K21:K22">A24</f>
        <v>Water</v>
      </c>
      <c r="L21" s="78">
        <f aca="true" t="shared" si="9" ref="L21:L22">B24*-1</f>
        <v>0</v>
      </c>
    </row>
    <row r="22" spans="1:12" ht="15">
      <c r="A22" s="16" t="s">
        <v>131</v>
      </c>
      <c r="B22" s="61">
        <f>'9-weeds'!B18</f>
        <v>0</v>
      </c>
      <c r="C22" s="35">
        <v>9</v>
      </c>
      <c r="D22" s="14" t="s">
        <v>167</v>
      </c>
      <c r="K22" s="14" t="str">
        <f t="shared" si="8"/>
        <v>Misc cost</v>
      </c>
      <c r="L22" s="78">
        <f t="shared" si="9"/>
        <v>0</v>
      </c>
    </row>
    <row r="23" spans="1:12" ht="15">
      <c r="A23" s="16" t="s">
        <v>202</v>
      </c>
      <c r="B23" s="11"/>
      <c r="C23" s="35"/>
      <c r="D23" s="14" t="s">
        <v>169</v>
      </c>
      <c r="K23" s="14" t="str">
        <f>A27</f>
        <v>BOTTOM LINE</v>
      </c>
      <c r="L23" s="14">
        <f>B27</f>
        <v>0</v>
      </c>
    </row>
    <row r="24" spans="1:4" ht="15">
      <c r="A24" s="16" t="s">
        <v>203</v>
      </c>
      <c r="B24" s="11"/>
      <c r="C24" s="35"/>
      <c r="D24" s="14" t="s">
        <v>170</v>
      </c>
    </row>
    <row r="25" spans="1:4" ht="15">
      <c r="A25" s="16" t="s">
        <v>209</v>
      </c>
      <c r="B25" s="11"/>
      <c r="D25" s="14" t="s">
        <v>196</v>
      </c>
    </row>
    <row r="26" spans="1:2" ht="15">
      <c r="A26" s="25" t="s">
        <v>198</v>
      </c>
      <c r="B26" s="79">
        <f>SUM(B18:B25)</f>
        <v>0</v>
      </c>
    </row>
    <row r="27" spans="1:4" ht="21">
      <c r="A27" s="73" t="s">
        <v>137</v>
      </c>
      <c r="B27" s="74">
        <f>B16-B26</f>
        <v>0</v>
      </c>
      <c r="C27" s="13"/>
      <c r="D27" s="75" t="s">
        <v>54</v>
      </c>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showZeros="0" workbookViewId="0" topLeftCell="A1">
      <selection activeCell="B3" sqref="B3"/>
    </sheetView>
  </sheetViews>
  <sheetFormatPr defaultColWidth="9.140625" defaultRowHeight="15"/>
  <cols>
    <col min="1" max="1" width="40.7109375" style="14" customWidth="1"/>
    <col min="2" max="2" width="6.8515625" style="14" customWidth="1"/>
    <col min="3" max="3" width="15.57421875" style="14" bestFit="1" customWidth="1"/>
    <col min="4" max="4" width="10.140625" style="15" customWidth="1"/>
    <col min="5" max="8" width="9.140625" style="14" customWidth="1"/>
    <col min="9" max="9" width="12.28125" style="14" hidden="1" customWidth="1"/>
    <col min="10" max="10" width="7.421875" style="14" hidden="1" customWidth="1"/>
    <col min="11" max="11" width="9.140625" style="14" hidden="1" customWidth="1"/>
    <col min="12" max="12" width="12.28125" style="14" hidden="1" customWidth="1"/>
    <col min="13" max="16384" width="9.140625" style="14" customWidth="1"/>
  </cols>
  <sheetData>
    <row r="1" spans="1:4" s="13" customFormat="1" ht="15">
      <c r="A1" s="13" t="s">
        <v>65</v>
      </c>
      <c r="B1" s="14"/>
      <c r="D1" s="15"/>
    </row>
    <row r="2" spans="1:4" s="13" customFormat="1" ht="15">
      <c r="A2" s="14"/>
      <c r="B2" s="14"/>
      <c r="D2" s="15"/>
    </row>
    <row r="3" spans="1:4" s="13" customFormat="1" ht="15">
      <c r="A3" s="16" t="s">
        <v>38</v>
      </c>
      <c r="B3" s="76"/>
      <c r="C3" s="17" t="s">
        <v>174</v>
      </c>
      <c r="D3" s="15"/>
    </row>
    <row r="4" spans="1:3" ht="15">
      <c r="A4" s="16" t="s">
        <v>37</v>
      </c>
      <c r="B4" s="9"/>
      <c r="C4" s="14" t="s">
        <v>1</v>
      </c>
    </row>
    <row r="5" spans="1:5" ht="15">
      <c r="A5" s="16" t="s">
        <v>204</v>
      </c>
      <c r="B5" s="9"/>
      <c r="C5" s="14" t="s">
        <v>175</v>
      </c>
      <c r="D5" s="19">
        <f>IF(B5=0,0,((B5*38.2)+429)*0.39*0.9*0.5*B4)</f>
        <v>0</v>
      </c>
      <c r="E5" s="14" t="s">
        <v>61</v>
      </c>
    </row>
    <row r="6" spans="1:8" s="17" customFormat="1" ht="15">
      <c r="A6" s="16" t="s">
        <v>56</v>
      </c>
      <c r="B6" s="9"/>
      <c r="C6" s="14" t="s">
        <v>58</v>
      </c>
      <c r="D6" s="19">
        <f>IF(B6=0,0,((B6*B7)*0.0234))</f>
        <v>0</v>
      </c>
      <c r="E6" s="14" t="s">
        <v>62</v>
      </c>
      <c r="F6" s="14"/>
      <c r="G6" s="14"/>
      <c r="H6" s="14"/>
    </row>
    <row r="7" spans="1:5" ht="15">
      <c r="A7" s="16" t="s">
        <v>57</v>
      </c>
      <c r="B7" s="9"/>
      <c r="C7" s="17" t="s">
        <v>59</v>
      </c>
      <c r="D7" s="20">
        <f>IF(B9=0,0,(B7*B6*0.001*(B9/30))/B4)</f>
        <v>0</v>
      </c>
      <c r="E7" s="14" t="s">
        <v>63</v>
      </c>
    </row>
    <row r="8" spans="1:5" ht="15">
      <c r="A8" s="16" t="s">
        <v>66</v>
      </c>
      <c r="B8" s="48">
        <f>IF(B7=0,0,ROUNDUP(D5/D6,0))</f>
        <v>0</v>
      </c>
      <c r="C8" s="17" t="s">
        <v>60</v>
      </c>
      <c r="D8" s="19">
        <f>IF(B9=0,0,(0.0234*B6*B7*B9)/B4)</f>
        <v>0</v>
      </c>
      <c r="E8" s="14" t="s">
        <v>64</v>
      </c>
    </row>
    <row r="9" spans="1:4" ht="15">
      <c r="A9" s="16" t="s">
        <v>67</v>
      </c>
      <c r="B9" s="9"/>
      <c r="C9" s="17" t="s">
        <v>60</v>
      </c>
      <c r="D9" s="21"/>
    </row>
    <row r="10" ht="15">
      <c r="D10" s="21"/>
    </row>
    <row r="11" ht="15">
      <c r="D11" s="21"/>
    </row>
    <row r="12" ht="15">
      <c r="D12" s="21"/>
    </row>
    <row r="13" ht="15">
      <c r="D13" s="21"/>
    </row>
    <row r="14" ht="15">
      <c r="D14" s="21"/>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showZeros="0" workbookViewId="0" topLeftCell="A1">
      <selection activeCell="B8" sqref="B8"/>
    </sheetView>
  </sheetViews>
  <sheetFormatPr defaultColWidth="9.140625" defaultRowHeight="15"/>
  <cols>
    <col min="1" max="1" width="40.7109375" style="14" customWidth="1"/>
    <col min="2" max="2" width="10.140625" style="14" customWidth="1"/>
    <col min="3" max="3" width="13.8515625" style="14" bestFit="1" customWidth="1"/>
    <col min="4" max="4" width="5.00390625" style="14" bestFit="1" customWidth="1"/>
    <col min="5" max="16384" width="9.140625" style="14" customWidth="1"/>
  </cols>
  <sheetData>
    <row r="1" s="13" customFormat="1" ht="15">
      <c r="A1" s="13" t="s">
        <v>95</v>
      </c>
    </row>
    <row r="2" s="13" customFormat="1" ht="15"/>
    <row r="3" spans="1:3" ht="15">
      <c r="A3" s="16" t="str">
        <f>'1-inputs'!A4</f>
        <v>field size</v>
      </c>
      <c r="B3" s="14">
        <f>'1-inputs'!B4</f>
        <v>0</v>
      </c>
      <c r="C3" s="14" t="str">
        <f>'1-inputs'!C4</f>
        <v>acres</v>
      </c>
    </row>
    <row r="4" spans="1:3" ht="15">
      <c r="A4" s="16" t="str">
        <f>'1-inputs'!$A$9</f>
        <v>actual days cattle on field</v>
      </c>
      <c r="B4" s="14">
        <f>'1-inputs'!B9</f>
        <v>0</v>
      </c>
      <c r="C4" s="14" t="str">
        <f>'1-inputs'!$C$9</f>
        <v>grazing days</v>
      </c>
    </row>
    <row r="5" spans="1:3" ht="15">
      <c r="A5" s="16" t="str">
        <f>'1-inputs'!A7</f>
        <v>herd size</v>
      </c>
      <c r="B5" s="16">
        <f>'1-inputs'!B7</f>
        <v>0</v>
      </c>
      <c r="C5" s="18" t="str">
        <f>'1-inputs'!C7</f>
        <v>head</v>
      </c>
    </row>
    <row r="6" ht="15">
      <c r="A6" s="16"/>
    </row>
    <row r="7" ht="15">
      <c r="A7" s="22" t="s">
        <v>99</v>
      </c>
    </row>
    <row r="8" spans="1:3" ht="15">
      <c r="A8" s="23" t="s">
        <v>68</v>
      </c>
      <c r="B8" s="1"/>
      <c r="C8" s="24" t="s">
        <v>71</v>
      </c>
    </row>
    <row r="9" spans="1:5" ht="15">
      <c r="A9" s="23" t="s">
        <v>69</v>
      </c>
      <c r="B9" s="1"/>
      <c r="C9" s="24" t="s">
        <v>176</v>
      </c>
      <c r="D9" s="14">
        <f>IF(B10=0,0,ROUNDUP('1-inputs'!B7/'2-feed savings'!B10,0)*2)</f>
        <v>0</v>
      </c>
      <c r="E9" s="14" t="s">
        <v>72</v>
      </c>
    </row>
    <row r="10" spans="1:5" ht="15">
      <c r="A10" s="23" t="s">
        <v>70</v>
      </c>
      <c r="B10" s="1"/>
      <c r="C10" s="24" t="s">
        <v>59</v>
      </c>
      <c r="D10" s="14">
        <f>IF(B10=0,0,B8*B9)</f>
        <v>0</v>
      </c>
      <c r="E10" s="14" t="s">
        <v>73</v>
      </c>
    </row>
    <row r="11" spans="1:3" ht="15">
      <c r="A11" s="25" t="s">
        <v>93</v>
      </c>
      <c r="B11" s="26">
        <f>IF(B10=0,0,(D9*D10))</f>
        <v>0</v>
      </c>
      <c r="C11" s="24" t="s">
        <v>74</v>
      </c>
    </row>
    <row r="12" ht="15">
      <c r="A12" s="16"/>
    </row>
    <row r="13" ht="15">
      <c r="A13" s="22" t="s">
        <v>98</v>
      </c>
    </row>
    <row r="14" spans="1:3" ht="15">
      <c r="A14" s="23" t="s">
        <v>68</v>
      </c>
      <c r="B14" s="1"/>
      <c r="C14" s="24" t="s">
        <v>71</v>
      </c>
    </row>
    <row r="15" spans="1:3" ht="15">
      <c r="A15" s="23" t="s">
        <v>75</v>
      </c>
      <c r="B15" s="1"/>
      <c r="C15" s="24" t="s">
        <v>176</v>
      </c>
    </row>
    <row r="16" spans="1:5" ht="15">
      <c r="A16" s="23" t="s">
        <v>76</v>
      </c>
      <c r="B16" s="1"/>
      <c r="C16" s="24" t="s">
        <v>177</v>
      </c>
      <c r="D16" s="14">
        <f>IF(B17=0,0,((B14*2)*B15)+B16)</f>
        <v>0</v>
      </c>
      <c r="E16" s="14" t="s">
        <v>77</v>
      </c>
    </row>
    <row r="17" spans="1:3" ht="15">
      <c r="A17" s="23" t="s">
        <v>78</v>
      </c>
      <c r="B17" s="1"/>
      <c r="C17" s="18"/>
    </row>
    <row r="18" spans="1:3" ht="15">
      <c r="A18" s="25" t="s">
        <v>94</v>
      </c>
      <c r="B18" s="27">
        <f>IF(B17=0,0,(B17*D16))</f>
        <v>0</v>
      </c>
      <c r="C18" s="24" t="s">
        <v>74</v>
      </c>
    </row>
    <row r="19" spans="1:3" ht="15">
      <c r="A19" s="16"/>
      <c r="C19" s="18"/>
    </row>
    <row r="20" spans="1:3" ht="15">
      <c r="A20" s="22" t="s">
        <v>97</v>
      </c>
      <c r="C20" s="18"/>
    </row>
    <row r="21" spans="1:3" ht="15">
      <c r="A21" s="23" t="s">
        <v>79</v>
      </c>
      <c r="B21" s="1"/>
      <c r="C21" s="24" t="s">
        <v>178</v>
      </c>
    </row>
    <row r="22" spans="1:5" ht="15">
      <c r="A22" s="23" t="s">
        <v>80</v>
      </c>
      <c r="B22" s="1"/>
      <c r="C22" s="24" t="s">
        <v>81</v>
      </c>
      <c r="D22" s="28">
        <f>IF(B22=0,0,(B21/2000)*B22*B4*B5)</f>
        <v>0</v>
      </c>
      <c r="E22" s="14" t="s">
        <v>82</v>
      </c>
    </row>
    <row r="23" spans="1:5" ht="15">
      <c r="A23" s="23" t="s">
        <v>83</v>
      </c>
      <c r="B23" s="1"/>
      <c r="C23" s="24" t="s">
        <v>179</v>
      </c>
      <c r="D23" s="14">
        <f>IF(B24=0,0,((B4/7)*B24)*B23)</f>
        <v>0</v>
      </c>
      <c r="E23" s="14" t="s">
        <v>84</v>
      </c>
    </row>
    <row r="24" spans="1:5" ht="15">
      <c r="A24" s="23" t="s">
        <v>85</v>
      </c>
      <c r="B24" s="1"/>
      <c r="C24" s="24" t="s">
        <v>180</v>
      </c>
      <c r="D24" s="28">
        <f>IF(D23=0,0,D23+D22)</f>
        <v>0</v>
      </c>
      <c r="E24" s="14" t="s">
        <v>86</v>
      </c>
    </row>
    <row r="25" spans="1:5" ht="15">
      <c r="A25" s="23" t="s">
        <v>87</v>
      </c>
      <c r="B25" s="1"/>
      <c r="C25" s="24" t="s">
        <v>181</v>
      </c>
      <c r="D25" s="14">
        <f>IF(B25=0,0,B25*B4)</f>
        <v>0</v>
      </c>
      <c r="E25" s="14" t="s">
        <v>88</v>
      </c>
    </row>
    <row r="26" spans="1:3" ht="15">
      <c r="A26" s="23" t="s">
        <v>89</v>
      </c>
      <c r="B26" s="1"/>
      <c r="C26" s="24" t="s">
        <v>182</v>
      </c>
    </row>
    <row r="27" spans="1:3" ht="15">
      <c r="A27" s="25" t="s">
        <v>90</v>
      </c>
      <c r="B27" s="27">
        <f>D24+D25+B26</f>
        <v>0</v>
      </c>
      <c r="C27" s="24" t="s">
        <v>74</v>
      </c>
    </row>
    <row r="28" ht="15">
      <c r="A28" s="16"/>
    </row>
    <row r="29" spans="1:3" ht="15">
      <c r="A29" s="22" t="s">
        <v>96</v>
      </c>
      <c r="B29" s="31"/>
      <c r="C29" s="24" t="s">
        <v>91</v>
      </c>
    </row>
    <row r="30" spans="1:3" ht="15">
      <c r="A30" s="25" t="s">
        <v>92</v>
      </c>
      <c r="B30" s="27">
        <f>IF(B29=0,0,B29*B5*B4)</f>
        <v>0</v>
      </c>
      <c r="C30" s="24" t="s">
        <v>74</v>
      </c>
    </row>
    <row r="31" spans="1:2" ht="15">
      <c r="A31" s="16"/>
      <c r="B31" s="29"/>
    </row>
    <row r="32" spans="1:5" ht="15">
      <c r="A32" s="22" t="s">
        <v>108</v>
      </c>
      <c r="B32" s="30">
        <f>B30-B11-B18-B27</f>
        <v>0</v>
      </c>
      <c r="C32" s="14" t="s">
        <v>147</v>
      </c>
      <c r="D32" s="14">
        <f>B3</f>
        <v>0</v>
      </c>
      <c r="E32" s="14" t="s">
        <v>1</v>
      </c>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showZeros="0" workbookViewId="0" topLeftCell="A1">
      <selection activeCell="B8" sqref="B8"/>
    </sheetView>
  </sheetViews>
  <sheetFormatPr defaultColWidth="9.140625" defaultRowHeight="15"/>
  <cols>
    <col min="1" max="1" width="40.7109375" style="14" customWidth="1"/>
    <col min="2" max="2" width="11.421875" style="14" bestFit="1" customWidth="1"/>
    <col min="3" max="3" width="13.421875" style="14" bestFit="1" customWidth="1"/>
    <col min="4" max="4" width="5.00390625" style="14" customWidth="1"/>
    <col min="5" max="16384" width="9.140625" style="14" customWidth="1"/>
  </cols>
  <sheetData>
    <row r="1" s="13" customFormat="1" ht="15">
      <c r="A1" s="13" t="s">
        <v>100</v>
      </c>
    </row>
    <row r="2" ht="15">
      <c r="B2" s="32"/>
    </row>
    <row r="3" spans="1:3" ht="15">
      <c r="A3" s="16" t="str">
        <f>'1-inputs'!A4</f>
        <v>field size</v>
      </c>
      <c r="B3" s="32">
        <f>'1-inputs'!B4</f>
        <v>0</v>
      </c>
      <c r="C3" s="18" t="str">
        <f>'1-inputs'!C4</f>
        <v>acres</v>
      </c>
    </row>
    <row r="4" spans="1:3" ht="15">
      <c r="A4" s="16" t="str">
        <f>'1-inputs'!A9</f>
        <v>actual days cattle on field</v>
      </c>
      <c r="B4" s="16">
        <f>'1-inputs'!B9</f>
        <v>0</v>
      </c>
      <c r="C4" s="18" t="str">
        <f>'1-inputs'!C9</f>
        <v>grazing days</v>
      </c>
    </row>
    <row r="5" spans="1:3" ht="15">
      <c r="A5" s="16" t="str">
        <f>'1-inputs'!A7</f>
        <v>herd size</v>
      </c>
      <c r="B5" s="16">
        <f>'1-inputs'!B7</f>
        <v>0</v>
      </c>
      <c r="C5" s="18" t="str">
        <f>'1-inputs'!C7</f>
        <v>head</v>
      </c>
    </row>
    <row r="6" spans="1:3" ht="15">
      <c r="A6" s="16"/>
      <c r="B6" s="16"/>
      <c r="C6" s="18"/>
    </row>
    <row r="7" spans="1:7" ht="15">
      <c r="A7" s="22" t="s">
        <v>105</v>
      </c>
      <c r="B7" s="32"/>
      <c r="G7" s="14" t="s">
        <v>104</v>
      </c>
    </row>
    <row r="8" spans="1:7" ht="15">
      <c r="A8" s="25" t="s">
        <v>101</v>
      </c>
      <c r="B8" s="2" t="s">
        <v>102</v>
      </c>
      <c r="G8" s="14" t="s">
        <v>102</v>
      </c>
    </row>
    <row r="9" spans="1:7" ht="15">
      <c r="A9" s="16" t="str">
        <f>IF(B8="rent by acre","rental rate per acre",IF(B8="rent by day","rental rate per head per day",0))</f>
        <v>rental rate per head per day</v>
      </c>
      <c r="B9" s="1"/>
      <c r="C9" s="14" t="str">
        <f>IF(B8="rent by acre","$ per acre",IF(B8="rent by day","$/head/day",0))</f>
        <v>$/head/day</v>
      </c>
      <c r="G9" s="14" t="s">
        <v>103</v>
      </c>
    </row>
    <row r="10" spans="1:3" ht="15">
      <c r="A10" s="25" t="s">
        <v>106</v>
      </c>
      <c r="B10" s="33">
        <f>IF(B8="rent by day",(B9*B5*B4),IF(B8="rent by acre",(B9*B3),0))</f>
        <v>0</v>
      </c>
      <c r="C10" s="14" t="s">
        <v>74</v>
      </c>
    </row>
    <row r="11" spans="1:5" ht="15">
      <c r="A11" s="16"/>
      <c r="B11" s="34"/>
      <c r="D11" s="17"/>
      <c r="E11" s="17"/>
    </row>
    <row r="12" spans="1:3" ht="15">
      <c r="A12" s="22" t="s">
        <v>138</v>
      </c>
      <c r="C12" s="18"/>
    </row>
    <row r="13" spans="1:3" ht="15">
      <c r="A13" s="23" t="s">
        <v>79</v>
      </c>
      <c r="B13" s="1"/>
      <c r="C13" s="24" t="s">
        <v>178</v>
      </c>
    </row>
    <row r="14" spans="1:5" ht="15">
      <c r="A14" s="23" t="s">
        <v>80</v>
      </c>
      <c r="B14" s="1"/>
      <c r="C14" s="24" t="s">
        <v>81</v>
      </c>
      <c r="D14" s="28">
        <f>IF(B14=0,0,(B13/2000)*B14*B4*B5)</f>
        <v>0</v>
      </c>
      <c r="E14" s="14" t="s">
        <v>82</v>
      </c>
    </row>
    <row r="15" spans="1:5" ht="15">
      <c r="A15" s="23" t="s">
        <v>83</v>
      </c>
      <c r="B15" s="1"/>
      <c r="C15" s="24" t="s">
        <v>179</v>
      </c>
      <c r="D15" s="14">
        <f>IF(B16=0,0,((B4/7)*B16)*B15)</f>
        <v>0</v>
      </c>
      <c r="E15" s="14" t="s">
        <v>84</v>
      </c>
    </row>
    <row r="16" spans="1:5" ht="15">
      <c r="A16" s="23" t="s">
        <v>85</v>
      </c>
      <c r="B16" s="1"/>
      <c r="C16" s="24" t="s">
        <v>180</v>
      </c>
      <c r="D16" s="28">
        <f>IF(D15=0,0,D15+D14)</f>
        <v>0</v>
      </c>
      <c r="E16" s="14" t="s">
        <v>86</v>
      </c>
    </row>
    <row r="17" spans="1:5" ht="15">
      <c r="A17" s="23" t="s">
        <v>87</v>
      </c>
      <c r="B17" s="1"/>
      <c r="C17" s="24" t="s">
        <v>181</v>
      </c>
      <c r="D17" s="14">
        <f>IF(B17=0,0,B17*B4)</f>
        <v>0</v>
      </c>
      <c r="E17" s="14" t="s">
        <v>88</v>
      </c>
    </row>
    <row r="18" spans="1:3" ht="15">
      <c r="A18" s="23" t="s">
        <v>89</v>
      </c>
      <c r="B18" s="1"/>
      <c r="C18" s="24" t="s">
        <v>182</v>
      </c>
    </row>
    <row r="19" spans="1:3" ht="15">
      <c r="A19" s="25" t="s">
        <v>198</v>
      </c>
      <c r="B19" s="27">
        <f>D16+D17+B18</f>
        <v>0</v>
      </c>
      <c r="C19" s="24" t="s">
        <v>74</v>
      </c>
    </row>
    <row r="21" spans="1:5" ht="15">
      <c r="A21" s="25" t="s">
        <v>107</v>
      </c>
      <c r="B21" s="30">
        <f>IF(B10=0,0,B10-B19)</f>
        <v>0</v>
      </c>
      <c r="C21" s="24" t="s">
        <v>146</v>
      </c>
      <c r="D21" s="14">
        <f>B3</f>
        <v>0</v>
      </c>
      <c r="E21" s="14" t="s">
        <v>1</v>
      </c>
    </row>
  </sheetData>
  <sheetProtection sheet="1" objects="1" scenarios="1"/>
  <dataValidations count="1">
    <dataValidation type="list" allowBlank="1" showInputMessage="1" showErrorMessage="1" sqref="B8">
      <formula1>$G$7:$G$9</formula1>
    </dataValidation>
  </dataValidation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showZeros="0" workbookViewId="0" topLeftCell="A1">
      <selection activeCell="B6" sqref="B6"/>
    </sheetView>
  </sheetViews>
  <sheetFormatPr defaultColWidth="9.140625" defaultRowHeight="15"/>
  <cols>
    <col min="1" max="1" width="40.7109375" style="14" customWidth="1"/>
    <col min="2" max="2" width="10.57421875" style="14" bestFit="1" customWidth="1"/>
    <col min="3" max="3" width="11.00390625" style="14" customWidth="1"/>
    <col min="4" max="4" width="4.421875" style="14" customWidth="1"/>
    <col min="5" max="16384" width="9.140625" style="14" customWidth="1"/>
  </cols>
  <sheetData>
    <row r="1" s="13" customFormat="1" ht="15">
      <c r="A1" s="13" t="s">
        <v>172</v>
      </c>
    </row>
    <row r="2" s="13" customFormat="1" ht="15"/>
    <row r="3" spans="1:3" s="17" customFormat="1" ht="15">
      <c r="A3" s="23" t="str">
        <f>'1-inputs'!A3</f>
        <v>corn price</v>
      </c>
      <c r="B3" s="17">
        <f>'1-inputs'!B3</f>
        <v>0</v>
      </c>
      <c r="C3" s="17" t="str">
        <f>'1-inputs'!C3</f>
        <v>$ per bushel</v>
      </c>
    </row>
    <row r="4" spans="1:3" s="17" customFormat="1" ht="15">
      <c r="A4" s="23" t="str">
        <f>'1-inputs'!A4</f>
        <v>field size</v>
      </c>
      <c r="B4" s="17">
        <f>'1-inputs'!B4</f>
        <v>0</v>
      </c>
      <c r="C4" s="17" t="str">
        <f>'1-inputs'!C4</f>
        <v>acres</v>
      </c>
    </row>
    <row r="5" s="17" customFormat="1" ht="15">
      <c r="A5" s="23"/>
    </row>
    <row r="6" spans="1:3" ht="15">
      <c r="A6" s="16" t="s">
        <v>127</v>
      </c>
      <c r="B6" s="1"/>
      <c r="C6" s="14" t="s">
        <v>175</v>
      </c>
    </row>
    <row r="7" spans="1:3" ht="15">
      <c r="A7" s="16" t="s">
        <v>151</v>
      </c>
      <c r="B7" s="33">
        <f>B6*B3</f>
        <v>0</v>
      </c>
      <c r="C7" s="14" t="s">
        <v>43</v>
      </c>
    </row>
    <row r="8" spans="1:5" ht="15">
      <c r="A8" s="16" t="s">
        <v>152</v>
      </c>
      <c r="B8" s="61">
        <f>B4*B7</f>
        <v>0</v>
      </c>
      <c r="C8" s="14" t="s">
        <v>42</v>
      </c>
      <c r="D8" s="14">
        <f>B4</f>
        <v>0</v>
      </c>
      <c r="E8" s="14" t="str">
        <f>C4</f>
        <v>acres</v>
      </c>
    </row>
    <row r="9" ht="15">
      <c r="A9" s="16"/>
    </row>
    <row r="10" spans="1:3" ht="15">
      <c r="A10" s="16" t="s">
        <v>49</v>
      </c>
      <c r="B10" s="1"/>
      <c r="C10" s="17" t="s">
        <v>184</v>
      </c>
    </row>
    <row r="11" spans="1:3" ht="15">
      <c r="A11" s="16" t="s">
        <v>50</v>
      </c>
      <c r="B11" s="1"/>
      <c r="C11" s="17" t="s">
        <v>184</v>
      </c>
    </row>
    <row r="12" spans="1:3" ht="15">
      <c r="A12" s="16" t="s">
        <v>154</v>
      </c>
      <c r="B12" s="32">
        <f>B10+B11</f>
        <v>0</v>
      </c>
      <c r="C12" s="17" t="s">
        <v>184</v>
      </c>
    </row>
    <row r="13" spans="1:5" ht="15">
      <c r="A13" s="16" t="s">
        <v>153</v>
      </c>
      <c r="B13" s="63">
        <f>B4*B12</f>
        <v>0</v>
      </c>
      <c r="C13" s="14" t="s">
        <v>42</v>
      </c>
      <c r="D13" s="14">
        <f>B4</f>
        <v>0</v>
      </c>
      <c r="E13" s="14" t="str">
        <f>C4</f>
        <v>acres</v>
      </c>
    </row>
    <row r="15" spans="1:5" ht="15">
      <c r="A15" s="25" t="s">
        <v>150</v>
      </c>
      <c r="B15" s="64">
        <f>B8+B13</f>
        <v>0</v>
      </c>
      <c r="C15" s="14" t="s">
        <v>42</v>
      </c>
      <c r="D15" s="14">
        <f>B4</f>
        <v>0</v>
      </c>
      <c r="E15" s="14" t="str">
        <f>C6</f>
        <v>bushels per acre</v>
      </c>
    </row>
    <row r="19" ht="15">
      <c r="C19" s="32"/>
    </row>
    <row r="20" ht="15">
      <c r="C20" s="32"/>
    </row>
    <row r="21" ht="15">
      <c r="C21" s="32"/>
    </row>
    <row r="22" ht="15">
      <c r="C22" s="32"/>
    </row>
    <row r="23" ht="15">
      <c r="C23" s="32"/>
    </row>
    <row r="24" ht="15">
      <c r="C24" s="32"/>
    </row>
    <row r="25" ht="15">
      <c r="C25" s="32"/>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
  <sheetViews>
    <sheetView showZeros="0" workbookViewId="0" topLeftCell="A1">
      <selection activeCell="E13" sqref="E13"/>
    </sheetView>
  </sheetViews>
  <sheetFormatPr defaultColWidth="9.140625" defaultRowHeight="15"/>
  <cols>
    <col min="1" max="1" width="42.140625" style="35" customWidth="1"/>
    <col min="2" max="2" width="9.140625" style="35" customWidth="1"/>
    <col min="3" max="3" width="12.00390625" style="35" customWidth="1"/>
    <col min="4" max="5" width="9.140625" style="36" customWidth="1"/>
    <col min="6" max="9" width="9.140625" style="14" customWidth="1"/>
    <col min="10" max="10" width="8.28125" style="14" customWidth="1"/>
    <col min="11" max="11" width="10.7109375" style="14" customWidth="1"/>
    <col min="12" max="12" width="5.00390625" style="14" customWidth="1"/>
    <col min="13" max="16384" width="9.140625" style="14" customWidth="1"/>
  </cols>
  <sheetData>
    <row r="1" ht="15">
      <c r="A1" s="13" t="s">
        <v>109</v>
      </c>
    </row>
    <row r="3" spans="1:3" ht="15">
      <c r="A3" s="16" t="str">
        <f>'1-inputs'!A4</f>
        <v>field size</v>
      </c>
      <c r="B3" s="16">
        <f>'1-inputs'!B4</f>
        <v>0</v>
      </c>
      <c r="C3" s="37" t="str">
        <f>'1-inputs'!C4</f>
        <v>acres</v>
      </c>
    </row>
    <row r="4" spans="1:3" ht="15">
      <c r="A4" s="16" t="str">
        <f>'1-inputs'!A9</f>
        <v>actual days cattle on field</v>
      </c>
      <c r="B4" s="16">
        <f>'1-inputs'!B9</f>
        <v>0</v>
      </c>
      <c r="C4" s="37" t="str">
        <f>'1-inputs'!C9</f>
        <v>grazing days</v>
      </c>
    </row>
    <row r="5" spans="1:3" ht="15">
      <c r="A5" s="16" t="s">
        <v>113</v>
      </c>
      <c r="B5" s="38">
        <f>'1-inputs'!D8/2000</f>
        <v>0</v>
      </c>
      <c r="C5" s="37" t="s">
        <v>183</v>
      </c>
    </row>
    <row r="6" spans="1:4" ht="15">
      <c r="A6" s="16" t="s">
        <v>115</v>
      </c>
      <c r="B6" s="38">
        <f>('1-inputs'!B5*56*0.9*0.75388)/2000</f>
        <v>0</v>
      </c>
      <c r="C6" s="14" t="s">
        <v>183</v>
      </c>
      <c r="D6" s="39"/>
    </row>
    <row r="7" spans="1:6" s="13" customFormat="1" ht="15">
      <c r="A7" s="16" t="s">
        <v>114</v>
      </c>
      <c r="B7" s="40">
        <f>IF(B6=0,0,(B5/('1-inputs'!B5*56*0.9*0.75388))*100*2000)</f>
        <v>0</v>
      </c>
      <c r="C7" s="37" t="s">
        <v>3</v>
      </c>
      <c r="D7" s="41"/>
      <c r="E7" s="41"/>
      <c r="F7" s="41" t="s">
        <v>33</v>
      </c>
    </row>
    <row r="8" spans="1:6" s="13" customFormat="1" ht="15">
      <c r="A8" s="42"/>
      <c r="B8" s="42"/>
      <c r="C8" s="42"/>
      <c r="D8" s="41"/>
      <c r="E8" s="41" t="s">
        <v>110</v>
      </c>
      <c r="F8" s="41" t="s">
        <v>34</v>
      </c>
    </row>
    <row r="9" spans="1:6" s="13" customFormat="1" ht="15">
      <c r="A9" s="42"/>
      <c r="B9" s="42" t="s">
        <v>25</v>
      </c>
      <c r="C9" s="42" t="s">
        <v>25</v>
      </c>
      <c r="D9" s="41" t="s">
        <v>29</v>
      </c>
      <c r="E9" s="41" t="s">
        <v>111</v>
      </c>
      <c r="F9" s="41" t="s">
        <v>30</v>
      </c>
    </row>
    <row r="10" spans="1:6" s="13" customFormat="1" ht="15">
      <c r="A10" s="42"/>
      <c r="B10" s="42" t="s">
        <v>26</v>
      </c>
      <c r="C10" s="42" t="s">
        <v>26</v>
      </c>
      <c r="D10" s="41" t="s">
        <v>30</v>
      </c>
      <c r="E10" s="41" t="s">
        <v>30</v>
      </c>
      <c r="F10" s="41" t="s">
        <v>35</v>
      </c>
    </row>
    <row r="11" spans="1:6" s="13" customFormat="1" ht="15">
      <c r="A11" s="42"/>
      <c r="B11" s="42" t="s">
        <v>27</v>
      </c>
      <c r="C11" s="42" t="s">
        <v>27</v>
      </c>
      <c r="D11" s="41" t="s">
        <v>31</v>
      </c>
      <c r="E11" s="41" t="s">
        <v>112</v>
      </c>
      <c r="F11" s="41" t="s">
        <v>27</v>
      </c>
    </row>
    <row r="12" spans="1:6" s="13" customFormat="1" ht="15">
      <c r="A12" s="22" t="s">
        <v>117</v>
      </c>
      <c r="B12" s="42" t="s">
        <v>3</v>
      </c>
      <c r="C12" s="42" t="s">
        <v>24</v>
      </c>
      <c r="D12" s="41" t="s">
        <v>28</v>
      </c>
      <c r="E12" s="41" t="s">
        <v>3</v>
      </c>
      <c r="F12" s="41" t="s">
        <v>32</v>
      </c>
    </row>
    <row r="13" spans="1:12" ht="15">
      <c r="A13" s="18" t="s">
        <v>118</v>
      </c>
      <c r="B13" s="3">
        <v>0.85</v>
      </c>
      <c r="C13" s="35">
        <f>B13*20</f>
        <v>17</v>
      </c>
      <c r="D13" s="2">
        <v>0.6</v>
      </c>
      <c r="E13" s="4"/>
      <c r="F13" s="36">
        <f>(C13*D13)*(E13/100)</f>
        <v>0</v>
      </c>
      <c r="H13" s="13"/>
      <c r="I13" s="16"/>
      <c r="L13" s="35"/>
    </row>
    <row r="14" spans="1:12" ht="15">
      <c r="A14" s="18" t="s">
        <v>119</v>
      </c>
      <c r="B14" s="3">
        <v>0.2</v>
      </c>
      <c r="C14" s="35">
        <f aca="true" t="shared" si="0" ref="C14:C16">B14*20</f>
        <v>4</v>
      </c>
      <c r="D14" s="2">
        <v>0.9</v>
      </c>
      <c r="E14" s="4"/>
      <c r="F14" s="36">
        <f aca="true" t="shared" si="1" ref="F14:F16">(C14*D14)*(E14/100)</f>
        <v>0</v>
      </c>
      <c r="I14" s="16"/>
      <c r="L14" s="35"/>
    </row>
    <row r="15" spans="1:12" ht="15">
      <c r="A15" s="18" t="s">
        <v>120</v>
      </c>
      <c r="B15" s="3">
        <v>1.7</v>
      </c>
      <c r="C15" s="35">
        <f t="shared" si="0"/>
        <v>34</v>
      </c>
      <c r="D15" s="2">
        <v>0.4</v>
      </c>
      <c r="E15" s="4"/>
      <c r="F15" s="36">
        <f t="shared" si="1"/>
        <v>0</v>
      </c>
      <c r="I15" s="16"/>
      <c r="J15" s="35"/>
      <c r="K15" s="35"/>
      <c r="L15" s="35"/>
    </row>
    <row r="16" spans="1:12" ht="15">
      <c r="A16" s="18" t="s">
        <v>121</v>
      </c>
      <c r="B16" s="3">
        <v>0.15</v>
      </c>
      <c r="C16" s="35">
        <f t="shared" si="0"/>
        <v>3</v>
      </c>
      <c r="D16" s="2">
        <v>0.5</v>
      </c>
      <c r="E16" s="4"/>
      <c r="F16" s="36">
        <f t="shared" si="1"/>
        <v>0</v>
      </c>
      <c r="I16" s="16"/>
      <c r="J16" s="43"/>
      <c r="K16" s="18"/>
      <c r="L16" s="36"/>
    </row>
    <row r="17" spans="1:13" s="13" customFormat="1" ht="15">
      <c r="A17" s="22"/>
      <c r="B17" s="42"/>
      <c r="C17" s="42"/>
      <c r="D17" s="41"/>
      <c r="E17" s="41" t="s">
        <v>122</v>
      </c>
      <c r="F17" s="44">
        <f>SUM(F13:F16)</f>
        <v>0</v>
      </c>
      <c r="H17" s="14"/>
      <c r="I17" s="16"/>
      <c r="J17" s="45"/>
      <c r="K17" s="18"/>
      <c r="L17" s="46"/>
      <c r="M17" s="17"/>
    </row>
    <row r="19" spans="1:3" ht="15">
      <c r="A19" s="16" t="s">
        <v>116</v>
      </c>
      <c r="B19" s="38">
        <f>IF(F17=0,0,F17*B5)</f>
        <v>0</v>
      </c>
      <c r="C19" s="18" t="s">
        <v>184</v>
      </c>
    </row>
    <row r="20" spans="1:6" ht="15">
      <c r="A20" s="25" t="s">
        <v>148</v>
      </c>
      <c r="B20" s="47">
        <f>IF(B19=0,0,B19*B3)</f>
        <v>0</v>
      </c>
      <c r="C20" s="24" t="s">
        <v>146</v>
      </c>
      <c r="D20" s="48">
        <f>B3</f>
        <v>0</v>
      </c>
      <c r="E20" s="36" t="s">
        <v>1</v>
      </c>
      <c r="F20" s="36"/>
    </row>
    <row r="21" ht="15">
      <c r="F21" s="36"/>
    </row>
    <row r="22" ht="15">
      <c r="F22" s="36"/>
    </row>
    <row r="23" ht="15">
      <c r="F23" s="36"/>
    </row>
    <row r="24" ht="15">
      <c r="F24" s="36"/>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
  <sheetViews>
    <sheetView showZeros="0" workbookViewId="0" topLeftCell="A1">
      <selection activeCell="B7" sqref="B7"/>
    </sheetView>
  </sheetViews>
  <sheetFormatPr defaultColWidth="9.140625" defaultRowHeight="15"/>
  <cols>
    <col min="1" max="1" width="40.7109375" style="14" customWidth="1"/>
    <col min="2" max="2" width="9.140625" style="43" customWidth="1"/>
    <col min="3" max="3" width="12.28125" style="14" customWidth="1"/>
    <col min="4" max="4" width="5.28125" style="14" customWidth="1"/>
    <col min="5" max="16384" width="9.140625" style="14" customWidth="1"/>
  </cols>
  <sheetData>
    <row r="1" ht="15">
      <c r="A1" s="13" t="s">
        <v>143</v>
      </c>
    </row>
    <row r="3" spans="1:5" ht="15">
      <c r="A3" s="23" t="str">
        <f>'1-inputs'!A4</f>
        <v>field size</v>
      </c>
      <c r="B3" s="17">
        <f>'1-inputs'!B4</f>
        <v>0</v>
      </c>
      <c r="C3" s="17" t="str">
        <f>'1-inputs'!C4</f>
        <v>acres</v>
      </c>
      <c r="E3" s="13"/>
    </row>
    <row r="4" spans="1:3" ht="15">
      <c r="A4" s="23" t="str">
        <f>'5-nutrients'!A5</f>
        <v>total residue consumed</v>
      </c>
      <c r="B4" s="17">
        <f>'5-nutrients'!B5</f>
        <v>0</v>
      </c>
      <c r="C4" s="17" t="str">
        <f>'5-nutrients'!C5</f>
        <v>tons per acre</v>
      </c>
    </row>
    <row r="5" spans="1:3" ht="15">
      <c r="A5" s="17"/>
      <c r="B5" s="17"/>
      <c r="C5" s="17"/>
    </row>
    <row r="6" ht="15"/>
    <row r="7" spans="1:3" ht="15">
      <c r="A7" s="16" t="s">
        <v>45</v>
      </c>
      <c r="B7" s="5"/>
      <c r="C7" s="14" t="s">
        <v>44</v>
      </c>
    </row>
    <row r="8" spans="1:5" s="13" customFormat="1" ht="15">
      <c r="A8" s="16" t="s">
        <v>125</v>
      </c>
      <c r="B8" s="6"/>
      <c r="C8" s="14" t="s">
        <v>46</v>
      </c>
      <c r="D8" s="17"/>
      <c r="E8" s="14"/>
    </row>
    <row r="9" spans="1:4" ht="15">
      <c r="A9" s="16" t="s">
        <v>53</v>
      </c>
      <c r="B9" s="49">
        <f>B7*B8/2000</f>
        <v>0</v>
      </c>
      <c r="C9" s="17" t="s">
        <v>123</v>
      </c>
      <c r="D9" s="36"/>
    </row>
    <row r="10" spans="1:5" ht="15">
      <c r="A10" s="16" t="s">
        <v>53</v>
      </c>
      <c r="B10" s="43">
        <f>B9*B4</f>
        <v>0</v>
      </c>
      <c r="C10" s="18" t="s">
        <v>43</v>
      </c>
      <c r="D10" s="46"/>
      <c r="E10" s="17"/>
    </row>
    <row r="11" spans="1:3" ht="15">
      <c r="A11" s="16" t="s">
        <v>124</v>
      </c>
      <c r="B11" s="7"/>
      <c r="C11" s="18" t="s">
        <v>43</v>
      </c>
    </row>
    <row r="12" spans="1:3" ht="15">
      <c r="A12" s="25" t="s">
        <v>126</v>
      </c>
      <c r="B12" s="50">
        <f>B10+B11</f>
        <v>0</v>
      </c>
      <c r="C12" s="18" t="s">
        <v>43</v>
      </c>
    </row>
    <row r="13" ht="15">
      <c r="A13" s="18"/>
    </row>
    <row r="14" spans="1:5" ht="15">
      <c r="A14" s="25" t="s">
        <v>144</v>
      </c>
      <c r="B14" s="51">
        <f>B3*B12</f>
        <v>0</v>
      </c>
      <c r="C14" s="18" t="s">
        <v>146</v>
      </c>
      <c r="D14" s="46">
        <f>B3</f>
        <v>0</v>
      </c>
      <c r="E14" s="17" t="s">
        <v>1</v>
      </c>
    </row>
  </sheetData>
  <sheetProtection sheet="1" objects="1" scenarios="1"/>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showZeros="0" workbookViewId="0" topLeftCell="A1">
      <selection activeCell="B5" sqref="B5"/>
    </sheetView>
  </sheetViews>
  <sheetFormatPr defaultColWidth="9.140625" defaultRowHeight="15"/>
  <cols>
    <col min="1" max="1" width="40.7109375" style="14" customWidth="1"/>
    <col min="2" max="2" width="11.140625" style="14" customWidth="1"/>
    <col min="3" max="3" width="6.7109375" style="14" customWidth="1"/>
    <col min="4" max="4" width="5.28125" style="14" customWidth="1"/>
    <col min="5" max="5" width="4.421875" style="14" customWidth="1"/>
    <col min="6" max="9" width="9.140625" style="14" customWidth="1"/>
    <col min="10" max="10" width="12.28125" style="14" hidden="1" customWidth="1"/>
    <col min="11" max="11" width="7.421875" style="14" hidden="1" customWidth="1"/>
    <col min="12" max="13" width="9.140625" style="14" hidden="1" customWidth="1"/>
    <col min="14" max="16384" width="9.140625" style="14" customWidth="1"/>
  </cols>
  <sheetData>
    <row r="1" ht="15">
      <c r="A1" s="13" t="s">
        <v>141</v>
      </c>
    </row>
    <row r="2" s="13" customFormat="1" ht="15"/>
    <row r="3" spans="1:3" s="17" customFormat="1" ht="15">
      <c r="A3" s="23" t="str">
        <f>'1-inputs'!A4</f>
        <v>field size</v>
      </c>
      <c r="B3" s="17">
        <f>'1-inputs'!B4</f>
        <v>0</v>
      </c>
      <c r="C3" s="17" t="str">
        <f>'1-inputs'!C4</f>
        <v>acres</v>
      </c>
    </row>
    <row r="4" s="13" customFormat="1" ht="15">
      <c r="A4" s="25"/>
    </row>
    <row r="5" spans="1:3" ht="15">
      <c r="A5" s="16" t="s">
        <v>207</v>
      </c>
      <c r="B5" s="1"/>
      <c r="C5" s="14" t="s">
        <v>0</v>
      </c>
    </row>
    <row r="6" spans="1:3" ht="15">
      <c r="A6" s="16" t="s">
        <v>208</v>
      </c>
      <c r="B6" s="32">
        <f>B5*B3</f>
        <v>0</v>
      </c>
      <c r="C6" s="14" t="s">
        <v>17</v>
      </c>
    </row>
    <row r="7" spans="1:2" ht="15">
      <c r="A7" s="16"/>
      <c r="B7" s="32"/>
    </row>
    <row r="8" spans="1:3" s="17" customFormat="1" ht="15">
      <c r="A8" s="16" t="s">
        <v>22</v>
      </c>
      <c r="B8" s="8"/>
      <c r="C8" s="17" t="s">
        <v>188</v>
      </c>
    </row>
    <row r="9" spans="1:3" s="17" customFormat="1" ht="15">
      <c r="A9" s="16" t="s">
        <v>23</v>
      </c>
      <c r="B9" s="8"/>
      <c r="C9" s="17" t="s">
        <v>2</v>
      </c>
    </row>
    <row r="10" spans="1:10" s="17" customFormat="1" ht="15">
      <c r="A10" s="23" t="s">
        <v>4</v>
      </c>
      <c r="B10" s="28">
        <f>B8+B9*2.31</f>
        <v>0</v>
      </c>
      <c r="C10" s="17" t="s">
        <v>188</v>
      </c>
      <c r="J10" s="13" t="s">
        <v>21</v>
      </c>
    </row>
    <row r="11" spans="1:2" s="17" customFormat="1" ht="15">
      <c r="A11" s="23"/>
      <c r="B11" s="28"/>
    </row>
    <row r="12" spans="1:13" s="17" customFormat="1" ht="15">
      <c r="A12" s="16" t="s">
        <v>14</v>
      </c>
      <c r="B12" s="9" t="s">
        <v>5</v>
      </c>
      <c r="F12" s="14"/>
      <c r="G12" s="14"/>
      <c r="H12" s="14"/>
      <c r="J12" s="14" t="s">
        <v>5</v>
      </c>
      <c r="K12" s="52">
        <v>1</v>
      </c>
      <c r="L12" s="53" t="s">
        <v>20</v>
      </c>
      <c r="M12" s="53" t="s">
        <v>19</v>
      </c>
    </row>
    <row r="13" spans="1:13" s="17" customFormat="1" ht="15">
      <c r="A13" s="16" t="s">
        <v>11</v>
      </c>
      <c r="B13" s="8">
        <v>80</v>
      </c>
      <c r="C13" s="17" t="s">
        <v>3</v>
      </c>
      <c r="F13" s="14"/>
      <c r="G13" s="14"/>
      <c r="H13" s="14"/>
      <c r="J13" s="14" t="s">
        <v>6</v>
      </c>
      <c r="K13" s="52">
        <v>14.12</v>
      </c>
      <c r="L13" s="54" t="s">
        <v>7</v>
      </c>
      <c r="M13" s="54" t="s">
        <v>7</v>
      </c>
    </row>
    <row r="14" spans="1:13" s="17" customFormat="1" ht="15">
      <c r="A14" s="16" t="s">
        <v>18</v>
      </c>
      <c r="B14" s="17">
        <f>LOOKUP(B12,J12:J16,K12:K16)</f>
        <v>1</v>
      </c>
      <c r="F14" s="14"/>
      <c r="G14" s="14"/>
      <c r="H14" s="14"/>
      <c r="J14" s="14" t="s">
        <v>8</v>
      </c>
      <c r="K14" s="52">
        <v>1.443</v>
      </c>
      <c r="L14" s="53" t="s">
        <v>20</v>
      </c>
      <c r="M14" s="53" t="s">
        <v>19</v>
      </c>
    </row>
    <row r="15" spans="1:13" s="17" customFormat="1" ht="15">
      <c r="A15" s="16" t="s">
        <v>15</v>
      </c>
      <c r="B15" s="55">
        <f>0.0091*B10*B14*100/B13</f>
        <v>0</v>
      </c>
      <c r="C15" s="17" t="str">
        <f>LOOKUP(B12,J12:J16,L12:L16)</f>
        <v>gallons</v>
      </c>
      <c r="D15" s="14" t="s">
        <v>12</v>
      </c>
      <c r="F15" s="14"/>
      <c r="G15" s="14"/>
      <c r="H15" s="14"/>
      <c r="J15" s="14" t="s">
        <v>16</v>
      </c>
      <c r="K15" s="56">
        <v>0.2026</v>
      </c>
      <c r="L15" s="54" t="s">
        <v>9</v>
      </c>
      <c r="M15" s="54" t="s">
        <v>9</v>
      </c>
    </row>
    <row r="16" spans="1:13" s="17" customFormat="1" ht="15">
      <c r="A16" s="23"/>
      <c r="F16" s="14"/>
      <c r="G16" s="14"/>
      <c r="H16" s="14"/>
      <c r="J16" s="14" t="s">
        <v>10</v>
      </c>
      <c r="K16" s="56">
        <v>1.814</v>
      </c>
      <c r="L16" s="53" t="s">
        <v>20</v>
      </c>
      <c r="M16" s="53" t="s">
        <v>19</v>
      </c>
    </row>
    <row r="17" spans="1:4" s="17" customFormat="1" ht="15">
      <c r="A17" s="16" t="s">
        <v>13</v>
      </c>
      <c r="B17" s="10"/>
      <c r="C17" s="17" t="s">
        <v>40</v>
      </c>
      <c r="D17" s="17" t="str">
        <f>LOOKUP(B12,J12:J16,M12:M16)</f>
        <v>gallon</v>
      </c>
    </row>
    <row r="18" spans="1:3" s="17" customFormat="1" ht="15">
      <c r="A18" s="16" t="s">
        <v>39</v>
      </c>
      <c r="B18" s="29">
        <f>B15*B17</f>
        <v>0</v>
      </c>
      <c r="C18" s="14" t="s">
        <v>186</v>
      </c>
    </row>
    <row r="19" spans="1:3" s="17" customFormat="1" ht="15">
      <c r="A19" s="16" t="s">
        <v>39</v>
      </c>
      <c r="B19" s="33">
        <f>B5*B18</f>
        <v>0</v>
      </c>
      <c r="C19" s="14" t="s">
        <v>187</v>
      </c>
    </row>
    <row r="20" spans="1:6" s="17" customFormat="1" ht="15">
      <c r="A20" s="25" t="s">
        <v>142</v>
      </c>
      <c r="B20" s="57">
        <f>B19*B3</f>
        <v>0</v>
      </c>
      <c r="C20" s="14" t="s">
        <v>41</v>
      </c>
      <c r="E20" s="17">
        <f>B3</f>
        <v>0</v>
      </c>
      <c r="F20" s="17" t="s">
        <v>1</v>
      </c>
    </row>
    <row r="21" spans="1:4" ht="15">
      <c r="A21" s="17"/>
      <c r="B21" s="58"/>
      <c r="C21" s="17"/>
      <c r="D21" s="17"/>
    </row>
    <row r="22" ht="15">
      <c r="B22" s="33"/>
    </row>
    <row r="23" ht="15">
      <c r="B23" s="34"/>
    </row>
  </sheetData>
  <sheetProtection sheet="1" objects="1" scenarios="1"/>
  <dataValidations count="1">
    <dataValidation type="list" allowBlank="1" showInputMessage="1" showErrorMessage="1" sqref="B12">
      <formula1>$J$12:$J$16</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showZeros="0" workbookViewId="0" topLeftCell="A1">
      <selection activeCell="B6" sqref="B6"/>
    </sheetView>
  </sheetViews>
  <sheetFormatPr defaultColWidth="9.140625" defaultRowHeight="15"/>
  <cols>
    <col min="1" max="1" width="29.140625" style="14" customWidth="1"/>
    <col min="2" max="2" width="10.140625" style="14" bestFit="1" customWidth="1"/>
    <col min="3" max="3" width="12.00390625" style="14" customWidth="1"/>
    <col min="4" max="4" width="5.00390625" style="14" customWidth="1"/>
    <col min="5" max="16384" width="9.140625" style="14" customWidth="1"/>
  </cols>
  <sheetData>
    <row r="1" s="13" customFormat="1" ht="15">
      <c r="A1" s="13" t="s">
        <v>145</v>
      </c>
    </row>
    <row r="2" s="13" customFormat="1" ht="15"/>
    <row r="3" spans="1:3" s="17" customFormat="1" ht="15">
      <c r="A3" s="23" t="str">
        <f>'1-inputs'!A3</f>
        <v>corn price</v>
      </c>
      <c r="B3" s="17">
        <f>'1-inputs'!B3</f>
        <v>0</v>
      </c>
      <c r="C3" s="17" t="str">
        <f>'1-inputs'!C3</f>
        <v>$ per bushel</v>
      </c>
    </row>
    <row r="4" spans="1:3" s="17" customFormat="1" ht="15">
      <c r="A4" s="23" t="str">
        <f>'1-inputs'!A4</f>
        <v>field size</v>
      </c>
      <c r="B4" s="17">
        <f>'1-inputs'!B4</f>
        <v>0</v>
      </c>
      <c r="C4" s="17" t="str">
        <f>'1-inputs'!C4</f>
        <v>acres</v>
      </c>
    </row>
    <row r="5" s="17" customFormat="1" ht="15">
      <c r="A5" s="23"/>
    </row>
    <row r="6" spans="1:3" ht="15">
      <c r="A6" s="16" t="s">
        <v>48</v>
      </c>
      <c r="B6" s="1"/>
      <c r="C6" s="14" t="s">
        <v>36</v>
      </c>
    </row>
    <row r="7" spans="1:3" ht="15">
      <c r="A7" s="16" t="s">
        <v>140</v>
      </c>
      <c r="B7" s="33">
        <f>B6*B3</f>
        <v>0</v>
      </c>
      <c r="C7" s="14" t="s">
        <v>43</v>
      </c>
    </row>
    <row r="8" spans="1:5" ht="15">
      <c r="A8" s="25" t="s">
        <v>139</v>
      </c>
      <c r="B8" s="59">
        <f>B4*B7</f>
        <v>0</v>
      </c>
      <c r="C8" s="14" t="s">
        <v>42</v>
      </c>
      <c r="D8" s="14">
        <f>B4</f>
        <v>0</v>
      </c>
      <c r="E8" s="14" t="str">
        <f>C4</f>
        <v>acres</v>
      </c>
    </row>
    <row r="15" ht="15"/>
    <row r="17" ht="15">
      <c r="C17" s="32"/>
    </row>
    <row r="18" ht="15">
      <c r="C18" s="32"/>
    </row>
    <row r="19" ht="15">
      <c r="C19" s="32"/>
    </row>
    <row r="20" ht="15">
      <c r="C20" s="32"/>
    </row>
    <row r="21" ht="15">
      <c r="C21" s="32"/>
    </row>
    <row r="22" ht="15">
      <c r="C22" s="32"/>
    </row>
    <row r="23" ht="15">
      <c r="C23" s="32"/>
    </row>
  </sheetData>
  <sheetProtection sheet="1" objects="1" scenarios="1"/>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Anne Moore</cp:lastModifiedBy>
  <cp:lastPrinted>2012-05-02T13:16:29Z</cp:lastPrinted>
  <dcterms:created xsi:type="dcterms:W3CDTF">2009-03-27T16:21:10Z</dcterms:created>
  <dcterms:modified xsi:type="dcterms:W3CDTF">2012-10-05T18:33:33Z</dcterms:modified>
  <cp:category/>
  <cp:version/>
  <cp:contentType/>
  <cp:contentStatus/>
</cp:coreProperties>
</file>